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580" activeTab="12"/>
  </bookViews>
  <sheets>
    <sheet name="МЛ" sheetId="1" r:id="rId1"/>
    <sheet name="МП " sheetId="2" r:id="rId2"/>
    <sheet name="КПю" sheetId="3" r:id="rId3"/>
    <sheet name="КПд" sheetId="4" r:id="rId4"/>
    <sheet name="КПп" sheetId="5" r:id="rId5"/>
    <sheet name="СП1" sheetId="6" r:id="rId6"/>
    <sheet name="ЛПю" sheetId="7" r:id="rId7"/>
    <sheet name="ЛПд" sheetId="8" r:id="rId8"/>
    <sheet name="ЛПп" sheetId="9" r:id="rId9"/>
    <sheet name="КЮР СП" sheetId="10" r:id="rId10"/>
    <sheet name="КЮР Ю" sheetId="11" r:id="rId11"/>
    <sheet name="ППд В" sheetId="12" r:id="rId12"/>
    <sheet name="КЮР П" sheetId="13" r:id="rId13"/>
  </sheets>
  <definedNames>
    <definedName name="_xlnm.Print_Area" localSheetId="3">'КПд'!$A$1:$AD$23</definedName>
    <definedName name="_xlnm.Print_Area" localSheetId="4">'КПп'!$A$1:$AD$17</definedName>
    <definedName name="_xlnm.Print_Area" localSheetId="2">'КПю'!$A$1:$AI$27</definedName>
    <definedName name="_xlnm.Print_Area" localSheetId="12">'КЮР П'!$A$1:$AM$17</definedName>
    <definedName name="_xlnm.Print_Area" localSheetId="9">'КЮР СП'!$A$1:$AN$25</definedName>
    <definedName name="_xlnm.Print_Area" localSheetId="10">'КЮР Ю'!$A$1:$AN$25</definedName>
    <definedName name="_xlnm.Print_Area" localSheetId="7">'ЛПд'!$A$1:$AD$23</definedName>
    <definedName name="_xlnm.Print_Area" localSheetId="8">'ЛПп'!$A$1:$AJ$17</definedName>
    <definedName name="_xlnm.Print_Area" localSheetId="6">'ЛПю'!$A$1:$AI$27</definedName>
    <definedName name="_xlnm.Print_Area" localSheetId="0">'МЛ'!$A$1:$P$62</definedName>
    <definedName name="_xlnm.Print_Area" localSheetId="1">'МП '!$A$1:$AJ$35</definedName>
    <definedName name="_xlnm.Print_Area" localSheetId="11">'ППд В'!$A$1:$AD$22</definedName>
    <definedName name="_xlnm.Print_Area" localSheetId="5">'СП1'!$A$1:$AJ$31</definedName>
  </definedNames>
  <calcPr fullCalcOnLoad="1" refMode="R1C1"/>
</workbook>
</file>

<file path=xl/sharedStrings.xml><?xml version="1.0" encoding="utf-8"?>
<sst xmlns="http://schemas.openxmlformats.org/spreadsheetml/2006/main" count="3022" uniqueCount="622">
  <si>
    <t>GBR14545
010424</t>
  </si>
  <si>
    <r>
      <t>Yulia</t>
    </r>
    <r>
      <rPr>
        <sz val="8"/>
        <rFont val="Verdana"/>
        <family val="2"/>
      </rPr>
      <t xml:space="preserve">
Юлия</t>
    </r>
  </si>
  <si>
    <r>
      <t>GRIGORIEVA</t>
    </r>
    <r>
      <rPr>
        <sz val="8"/>
        <rFont val="Verdana"/>
        <family val="2"/>
      </rPr>
      <t xml:space="preserve">
ГРИГОРЬЕВА, 2003</t>
    </r>
  </si>
  <si>
    <r>
      <t>STRAUSS 66</t>
    </r>
    <r>
      <rPr>
        <sz val="8"/>
        <rFont val="Verdana"/>
        <family val="2"/>
      </rPr>
      <t xml:space="preserve">
ШТРАУС</t>
    </r>
  </si>
  <si>
    <r>
      <t xml:space="preserve">Vasilisa
</t>
    </r>
    <r>
      <rPr>
        <sz val="8"/>
        <rFont val="Verdana"/>
        <family val="2"/>
      </rPr>
      <t>Василиса</t>
    </r>
  </si>
  <si>
    <r>
      <t xml:space="preserve">LANTSOVA
</t>
    </r>
    <r>
      <rPr>
        <sz val="8"/>
        <rFont val="Verdana"/>
        <family val="2"/>
      </rPr>
      <t>ЛАНЦОВА, 2003</t>
    </r>
  </si>
  <si>
    <r>
      <t xml:space="preserve">EKROTH
</t>
    </r>
    <r>
      <rPr>
        <sz val="8"/>
        <rFont val="Verdana"/>
        <family val="2"/>
      </rPr>
      <t>ЭКРОС, 2002</t>
    </r>
  </si>
  <si>
    <t>105GA43
007429</t>
  </si>
  <si>
    <r>
      <t xml:space="preserve">DEDAP
</t>
    </r>
    <r>
      <rPr>
        <sz val="8"/>
        <rFont val="Verdana"/>
        <family val="2"/>
      </rPr>
      <t>ДЕДАП</t>
    </r>
  </si>
  <si>
    <t>DUSSH №9, Cherepovets
ДЮСШ №9, Череповец</t>
  </si>
  <si>
    <t>RWB
РВП</t>
  </si>
  <si>
    <t xml:space="preserve">Dantist
Дантист </t>
  </si>
  <si>
    <t>10141046
007502</t>
  </si>
  <si>
    <r>
      <t>Anastasiya</t>
    </r>
    <r>
      <rPr>
        <sz val="8"/>
        <rFont val="Verdana"/>
        <family val="2"/>
      </rPr>
      <t xml:space="preserve">
Анастасия</t>
    </r>
  </si>
  <si>
    <r>
      <t>RESPEKT</t>
    </r>
    <r>
      <rPr>
        <sz val="8"/>
        <rFont val="Verdana"/>
        <family val="2"/>
      </rPr>
      <t xml:space="preserve">
РЕСПЕКТ</t>
    </r>
  </si>
  <si>
    <r>
      <t>LEPPENEN</t>
    </r>
    <r>
      <rPr>
        <sz val="8"/>
        <rFont val="Verdana"/>
        <family val="2"/>
      </rPr>
      <t xml:space="preserve">
ЛЕППЕНЕН, 2002</t>
    </r>
  </si>
  <si>
    <r>
      <t xml:space="preserve">Valentina
</t>
    </r>
    <r>
      <rPr>
        <sz val="8"/>
        <rFont val="Verdana"/>
        <family val="2"/>
      </rPr>
      <t>Валентина</t>
    </r>
  </si>
  <si>
    <r>
      <t xml:space="preserve">POTAPOVA
</t>
    </r>
    <r>
      <rPr>
        <sz val="8"/>
        <rFont val="Verdana"/>
        <family val="2"/>
      </rPr>
      <t>ПОТАПОВА, 2004</t>
    </r>
  </si>
  <si>
    <t>DAMIRO Z
ДАМИРО Z</t>
  </si>
  <si>
    <t>105DK67
004703</t>
  </si>
  <si>
    <t>Shvydkina S.
Швыдкина С.</t>
  </si>
  <si>
    <t>BWB
Бельг.тепл.</t>
  </si>
  <si>
    <t>Olympic Ramiro
Олимпик Рамиро</t>
  </si>
  <si>
    <t>105FP70
009964</t>
  </si>
  <si>
    <r>
      <t xml:space="preserve">Anna
</t>
    </r>
    <r>
      <rPr>
        <sz val="8"/>
        <rFont val="Verdana"/>
        <family val="2"/>
      </rPr>
      <t>Анна</t>
    </r>
  </si>
  <si>
    <r>
      <t xml:space="preserve">TITANIC
</t>
    </r>
    <r>
      <rPr>
        <sz val="8"/>
        <rFont val="Verdana"/>
        <family val="2"/>
      </rPr>
      <t>ТИТАНИК</t>
    </r>
  </si>
  <si>
    <r>
      <t xml:space="preserve">PRONINA
</t>
    </r>
    <r>
      <rPr>
        <sz val="8"/>
        <rFont val="Verdana"/>
        <family val="2"/>
      </rPr>
      <t>ПРОНИНА, 2004</t>
    </r>
  </si>
  <si>
    <t>CDI 2*/CDI J/CDICh/CDIP</t>
  </si>
  <si>
    <t>No accepted</t>
  </si>
  <si>
    <t>Аccepted</t>
  </si>
  <si>
    <t>LIST OF RIDERS AND HORSES</t>
  </si>
  <si>
    <t>LIST OF VETERINARY INSPECTION</t>
  </si>
  <si>
    <t>Saint Petersburg (RUS)</t>
  </si>
  <si>
    <t>26-29/05/2016</t>
  </si>
  <si>
    <t>No</t>
  </si>
  <si>
    <t>Show Reg. No</t>
  </si>
  <si>
    <t>Competition</t>
  </si>
  <si>
    <t>Competitor
FEI ID</t>
  </si>
  <si>
    <t>Competitor
First name</t>
  </si>
  <si>
    <t>Competitor
Family name</t>
  </si>
  <si>
    <t>Nationality</t>
  </si>
  <si>
    <t>Horse 
FEI ID</t>
  </si>
  <si>
    <t>Horse Complete Name</t>
  </si>
  <si>
    <t>Horse Owner</t>
  </si>
  <si>
    <t>Breed</t>
  </si>
  <si>
    <t>Country of Birth</t>
  </si>
  <si>
    <t>Sex/ Age</t>
  </si>
  <si>
    <t>Colour</t>
  </si>
  <si>
    <t>Results of the  Veterinary Inspection</t>
  </si>
  <si>
    <t>Results of the  Veterinary Re-Inspection 11/05/2016</t>
  </si>
  <si>
    <t>CDI2*</t>
  </si>
  <si>
    <t>10095042
027597</t>
  </si>
  <si>
    <r>
      <t xml:space="preserve">Anastasia
</t>
    </r>
    <r>
      <rPr>
        <sz val="8"/>
        <rFont val="Verdana"/>
        <family val="2"/>
      </rPr>
      <t>Анастасия</t>
    </r>
  </si>
  <si>
    <r>
      <t xml:space="preserve">KHUDOKORMOVA
</t>
    </r>
    <r>
      <rPr>
        <sz val="8"/>
        <rFont val="Verdana"/>
        <family val="2"/>
      </rPr>
      <t>ХУДОКОРМОВА, 1997</t>
    </r>
  </si>
  <si>
    <t>RUS</t>
  </si>
  <si>
    <t>102YV87
004087</t>
  </si>
  <si>
    <r>
      <t xml:space="preserve">NEVSKIY
</t>
    </r>
    <r>
      <rPr>
        <sz val="8"/>
        <rFont val="Verdana"/>
        <family val="2"/>
      </rPr>
      <t>НЕВСКИЙ</t>
    </r>
  </si>
  <si>
    <t>Borodina S.
Бородина С.</t>
  </si>
  <si>
    <t>HB
Полукр.</t>
  </si>
  <si>
    <t>RUS 
Россия</t>
  </si>
  <si>
    <t>G/03
мер/03</t>
  </si>
  <si>
    <t>Black 
вороная</t>
  </si>
  <si>
    <t>Zaalkening
Залькенинг</t>
  </si>
  <si>
    <t>10097061
004093</t>
  </si>
  <si>
    <r>
      <t xml:space="preserve">Anna 
</t>
    </r>
    <r>
      <rPr>
        <sz val="8"/>
        <rFont val="Verdana"/>
        <family val="2"/>
      </rPr>
      <t>Анна</t>
    </r>
  </si>
  <si>
    <r>
      <t xml:space="preserve">KOZLOVSKAYA
</t>
    </r>
    <r>
      <rPr>
        <sz val="8"/>
        <rFont val="Verdana"/>
        <family val="2"/>
      </rPr>
      <t>КОЗЛОВСКАЯ</t>
    </r>
  </si>
  <si>
    <t>103ZJ98
000588</t>
  </si>
  <si>
    <r>
      <t xml:space="preserve">PRIBOY 
</t>
    </r>
    <r>
      <rPr>
        <sz val="8"/>
        <rFont val="Verdana"/>
        <family val="2"/>
      </rPr>
      <t>ПРИБОЙ</t>
    </r>
  </si>
  <si>
    <t>Selezneva O.
Селезнева О.</t>
  </si>
  <si>
    <t>HANN 
Ганн.</t>
  </si>
  <si>
    <t>S/03
жер/03</t>
  </si>
  <si>
    <t>Вay 
гнедая</t>
  </si>
  <si>
    <t>Grand
Гранд</t>
  </si>
  <si>
    <t>10116096
042298</t>
  </si>
  <si>
    <r>
      <t xml:space="preserve">Ekaterina
</t>
    </r>
    <r>
      <rPr>
        <sz val="8"/>
        <rFont val="Verdana"/>
        <family val="2"/>
      </rPr>
      <t>Екатерина</t>
    </r>
  </si>
  <si>
    <r>
      <t xml:space="preserve">MELNIKOVA
</t>
    </r>
    <r>
      <rPr>
        <sz val="8"/>
        <rFont val="Verdana"/>
        <family val="2"/>
      </rPr>
      <t>МЕЛЬНИКОВА, 1998</t>
    </r>
  </si>
  <si>
    <t>103FY07
012850</t>
  </si>
  <si>
    <r>
      <t xml:space="preserve">ROMANSON
</t>
    </r>
    <r>
      <rPr>
        <sz val="8"/>
        <rFont val="Verdana"/>
        <family val="2"/>
      </rPr>
      <t>РОМАНСОН</t>
    </r>
  </si>
  <si>
    <t>Yanson T
Янсон Т.</t>
  </si>
  <si>
    <t>MDA
Молдова</t>
  </si>
  <si>
    <t>G/07
мер/07</t>
  </si>
  <si>
    <t>Black
вороная</t>
  </si>
  <si>
    <t>Kumir
Кумир</t>
  </si>
  <si>
    <t>Московская обл.</t>
  </si>
  <si>
    <t>Янсон Т.</t>
  </si>
  <si>
    <t>10104177
012389</t>
  </si>
  <si>
    <r>
      <t xml:space="preserve">Ksenia
</t>
    </r>
    <r>
      <rPr>
        <sz val="8"/>
        <rFont val="Verdana"/>
        <family val="2"/>
      </rPr>
      <t>Ксения</t>
    </r>
  </si>
  <si>
    <r>
      <t xml:space="preserve">MELNIKOVA
</t>
    </r>
    <r>
      <rPr>
        <sz val="8"/>
        <rFont val="Verdana"/>
        <family val="2"/>
      </rPr>
      <t>МЕЛЬНИКОВА</t>
    </r>
  </si>
  <si>
    <t>104GH16
007676</t>
  </si>
  <si>
    <r>
      <t xml:space="preserve">PAREKSS
</t>
    </r>
    <r>
      <rPr>
        <sz val="8"/>
        <rFont val="Verdana"/>
        <family val="2"/>
      </rPr>
      <t>ПАРЕКС</t>
    </r>
  </si>
  <si>
    <t>Melnikova K.
Мельникова К.</t>
  </si>
  <si>
    <t>LATV
Латв.</t>
  </si>
  <si>
    <t>LAT 
Латвия</t>
  </si>
  <si>
    <t>Paezano
Паэзано</t>
  </si>
  <si>
    <t>10084913
029297</t>
  </si>
  <si>
    <r>
      <t xml:space="preserve">RATSUN
</t>
    </r>
    <r>
      <rPr>
        <sz val="8"/>
        <rFont val="Verdana"/>
        <family val="2"/>
      </rPr>
      <t>РАЦУН, 1997</t>
    </r>
  </si>
  <si>
    <t>103WX90
010122</t>
  </si>
  <si>
    <r>
      <t xml:space="preserve">ZIPPO
</t>
    </r>
    <r>
      <rPr>
        <sz val="8"/>
        <rFont val="Verdana"/>
        <family val="2"/>
      </rPr>
      <t>ЗИППО</t>
    </r>
  </si>
  <si>
    <t>Rastun T.
Рацун Т</t>
  </si>
  <si>
    <t>A.E.S
англо-европ.студбук</t>
  </si>
  <si>
    <t>NED
Нидерланды</t>
  </si>
  <si>
    <t>G/04
мер/04</t>
  </si>
  <si>
    <t xml:space="preserve">Brown карак. </t>
  </si>
  <si>
    <t>Show Time
Шоу Тайм</t>
  </si>
  <si>
    <t>10036530
001482</t>
  </si>
  <si>
    <r>
      <t xml:space="preserve">Irina 
</t>
    </r>
    <r>
      <rPr>
        <sz val="8"/>
        <rFont val="Verdana"/>
        <family val="2"/>
      </rPr>
      <t>Ирина</t>
    </r>
  </si>
  <si>
    <r>
      <t xml:space="preserve">SAVELYEVA
</t>
    </r>
    <r>
      <rPr>
        <sz val="8"/>
        <rFont val="Verdana"/>
        <family val="2"/>
      </rPr>
      <t>САВЕЛЬЕВА</t>
    </r>
  </si>
  <si>
    <t>104CY98
007646</t>
  </si>
  <si>
    <r>
      <t xml:space="preserve">ZUMBERTO
</t>
    </r>
    <r>
      <rPr>
        <sz val="8"/>
        <rFont val="Verdana"/>
        <family val="2"/>
      </rPr>
      <t>ЗУМБЕРТО</t>
    </r>
  </si>
  <si>
    <t>Strpanova I.
Степанова И.</t>
  </si>
  <si>
    <t>KWPN
Голл.тепл.</t>
  </si>
  <si>
    <t>NED
Голландия</t>
  </si>
  <si>
    <t>Caricello
Каричелло</t>
  </si>
  <si>
    <t>10071614
000276</t>
  </si>
  <si>
    <r>
      <t xml:space="preserve">Yulia
</t>
    </r>
    <r>
      <rPr>
        <sz val="8"/>
        <rFont val="Verdana"/>
        <family val="2"/>
      </rPr>
      <t>Юлия</t>
    </r>
  </si>
  <si>
    <r>
      <t xml:space="preserve">SEMENOVA
</t>
    </r>
    <r>
      <rPr>
        <sz val="8"/>
        <rFont val="Verdana"/>
        <family val="2"/>
      </rPr>
      <t>СЕМЕНОВА</t>
    </r>
  </si>
  <si>
    <t>104CQ03
010045</t>
  </si>
  <si>
    <r>
      <t xml:space="preserve">LUMPAZI 
</t>
    </r>
    <r>
      <rPr>
        <sz val="8"/>
        <rFont val="Verdana"/>
        <family val="2"/>
      </rPr>
      <t>ЛУМПАЦИ</t>
    </r>
  </si>
  <si>
    <t>Rogova A.
Рогова А.</t>
  </si>
  <si>
    <t>HANN
 Ганн.</t>
  </si>
  <si>
    <t>GER
Германия</t>
  </si>
  <si>
    <t>G/08
мер/08</t>
  </si>
  <si>
    <t>Lauries Crusador
Лауриас Крусадор</t>
  </si>
  <si>
    <t>10012062
000372</t>
  </si>
  <si>
    <r>
      <t xml:space="preserve">Natalia
</t>
    </r>
    <r>
      <rPr>
        <sz val="8"/>
        <rFont val="Verdana"/>
        <family val="2"/>
      </rPr>
      <t>Наталья</t>
    </r>
  </si>
  <si>
    <r>
      <t xml:space="preserve">SINILNIKOVA
</t>
    </r>
    <r>
      <rPr>
        <sz val="8"/>
        <rFont val="Verdana"/>
        <family val="2"/>
      </rPr>
      <t>СИНИЛЬНИКОВА</t>
    </r>
  </si>
  <si>
    <t>RUS40644
003780</t>
  </si>
  <si>
    <r>
      <t xml:space="preserve">HAWK'S FLIGHT
</t>
    </r>
    <r>
      <rPr>
        <sz val="8"/>
        <rFont val="Verdana"/>
        <family val="2"/>
      </rPr>
      <t>ХОУКС ФЛАЙТ</t>
    </r>
  </si>
  <si>
    <t>Galaktionov  Y.
Галактионов Ю.</t>
  </si>
  <si>
    <t>HOLSH
Голшт</t>
  </si>
  <si>
    <t>S/04
жер/04</t>
  </si>
  <si>
    <t>Hohenstein
Хохенштайн</t>
  </si>
  <si>
    <t>Санкт-Петербург</t>
  </si>
  <si>
    <t>самостоятельно</t>
  </si>
  <si>
    <t>10095860
028297</t>
  </si>
  <si>
    <r>
      <t xml:space="preserve">Roksana
</t>
    </r>
    <r>
      <rPr>
        <sz val="8"/>
        <rFont val="Verdana"/>
        <family val="2"/>
      </rPr>
      <t>Роксана</t>
    </r>
  </si>
  <si>
    <r>
      <t xml:space="preserve">SIVANOVA
</t>
    </r>
    <r>
      <rPr>
        <sz val="8"/>
        <rFont val="Verdana"/>
        <family val="2"/>
      </rPr>
      <t>СИВАНОВА, 1997</t>
    </r>
  </si>
  <si>
    <t>103PU39
009246</t>
  </si>
  <si>
    <r>
      <t xml:space="preserve">LEANDRO 3
</t>
    </r>
    <r>
      <rPr>
        <sz val="8"/>
        <rFont val="Verdana"/>
        <family val="2"/>
      </rPr>
      <t>ЛЕАНДРО 3</t>
    </r>
  </si>
  <si>
    <t>Sivanov V.
Сиванов В.</t>
  </si>
  <si>
    <t>HOLST 
Голшт.</t>
  </si>
  <si>
    <t>GER Германия</t>
  </si>
  <si>
    <t>G/00
мер/00</t>
  </si>
  <si>
    <t>Dark Bay
т.гнед.</t>
  </si>
  <si>
    <t>Linaro
Линаро</t>
  </si>
  <si>
    <t>10079170
010691</t>
  </si>
  <si>
    <r>
      <t xml:space="preserve">Alyona 
</t>
    </r>
    <r>
      <rPr>
        <sz val="8"/>
        <rFont val="Verdana"/>
        <family val="2"/>
      </rPr>
      <t>Алена</t>
    </r>
  </si>
  <si>
    <r>
      <t xml:space="preserve">TKACHENKO
</t>
    </r>
    <r>
      <rPr>
        <sz val="8"/>
        <rFont val="Verdana"/>
        <family val="2"/>
      </rPr>
      <t>ТКАЧЕНКО</t>
    </r>
  </si>
  <si>
    <t>104AP41
004551</t>
  </si>
  <si>
    <r>
      <t xml:space="preserve">DORTMUND
</t>
    </r>
    <r>
      <rPr>
        <sz val="8"/>
        <rFont val="Verdana"/>
        <family val="2"/>
      </rPr>
      <t>Дортмунд</t>
    </r>
  </si>
  <si>
    <t>Tkachenko L.
Ткаченко Л.</t>
  </si>
  <si>
    <t>G/05
мер/05</t>
  </si>
  <si>
    <t>Dubler
Дублер</t>
  </si>
  <si>
    <t>004565</t>
  </si>
  <si>
    <r>
      <t xml:space="preserve">DOLCE VITA
</t>
    </r>
    <r>
      <rPr>
        <sz val="8"/>
        <rFont val="Verdana"/>
        <family val="2"/>
      </rPr>
      <t>ДОЛЬЧЕ ВИТА</t>
    </r>
  </si>
  <si>
    <t>Vilyaninov V.
Вильянинов В.</t>
  </si>
  <si>
    <t>TRAK
Трак.</t>
  </si>
  <si>
    <t>M/03
коб/03</t>
  </si>
  <si>
    <t>Chestnut рыжая</t>
  </si>
  <si>
    <t>Bokal
Бокал</t>
  </si>
  <si>
    <t>10078500
002590</t>
  </si>
  <si>
    <r>
      <t xml:space="preserve">Elizaveta
</t>
    </r>
    <r>
      <rPr>
        <sz val="8"/>
        <rFont val="Verdana"/>
        <family val="2"/>
      </rPr>
      <t>Елизавета</t>
    </r>
  </si>
  <si>
    <r>
      <t xml:space="preserve">ZAZULINA
</t>
    </r>
    <r>
      <rPr>
        <sz val="8"/>
        <rFont val="Verdana"/>
        <family val="2"/>
      </rPr>
      <t>ЗАЗУЛИНА</t>
    </r>
  </si>
  <si>
    <t>105FX50
004927</t>
  </si>
  <si>
    <r>
      <t xml:space="preserve">FARHAD A
</t>
    </r>
    <r>
      <rPr>
        <sz val="8"/>
        <rFont val="Verdana"/>
        <family val="2"/>
      </rPr>
      <t>ФАРХАД А</t>
    </r>
  </si>
  <si>
    <t>Adanson A.
Адамсон А.</t>
  </si>
  <si>
    <t>Holding
Холдинг</t>
  </si>
  <si>
    <t>10080582
003900</t>
  </si>
  <si>
    <r>
      <t xml:space="preserve">GORBACHEVA
</t>
    </r>
    <r>
      <rPr>
        <sz val="8"/>
        <rFont val="Verdana"/>
        <family val="2"/>
      </rPr>
      <t>ГОРБАЧЁВА, 2000</t>
    </r>
  </si>
  <si>
    <t>104KH36
010321</t>
  </si>
  <si>
    <r>
      <t xml:space="preserve">PRESTIGE
</t>
    </r>
    <r>
      <rPr>
        <sz val="8"/>
        <rFont val="Verdana"/>
        <family val="2"/>
      </rPr>
      <t>ПРЕСТИЖ</t>
    </r>
  </si>
  <si>
    <t>Loktionov V.
Локтионов В.</t>
  </si>
  <si>
    <t>Grey 
серая</t>
  </si>
  <si>
    <t>Salut 
Салют</t>
  </si>
  <si>
    <t>Ленинградская обл.</t>
  </si>
  <si>
    <t>Горбачева И.</t>
  </si>
  <si>
    <t>10115076
048197</t>
  </si>
  <si>
    <r>
      <t xml:space="preserve">Olga
</t>
    </r>
    <r>
      <rPr>
        <sz val="8"/>
        <rFont val="Verdana"/>
        <family val="2"/>
      </rPr>
      <t>Ольга</t>
    </r>
  </si>
  <si>
    <r>
      <t xml:space="preserve">IVANOVA
</t>
    </r>
    <r>
      <rPr>
        <sz val="8"/>
        <rFont val="Verdana"/>
        <family val="2"/>
      </rPr>
      <t>ИВАНОВА</t>
    </r>
  </si>
  <si>
    <t>104QG43
014208</t>
  </si>
  <si>
    <r>
      <t xml:space="preserve">OPTIMUS PRIME
</t>
    </r>
    <r>
      <rPr>
        <sz val="8"/>
        <rFont val="Verdana"/>
        <family val="2"/>
      </rPr>
      <t>ОПТИМУС ПРАЙМ</t>
    </r>
  </si>
  <si>
    <t>Ivanova M.
Иванова М.</t>
  </si>
  <si>
    <t>Nubertus
Нубертус</t>
  </si>
  <si>
    <t>10030470
001075</t>
  </si>
  <si>
    <r>
      <t xml:space="preserve">NASEDKINA
</t>
    </r>
    <r>
      <rPr>
        <sz val="8"/>
        <rFont val="Verdana"/>
        <family val="2"/>
      </rPr>
      <t>НАСЕДКИНА</t>
    </r>
  </si>
  <si>
    <t>105GA20
011204</t>
  </si>
  <si>
    <r>
      <t xml:space="preserve">HASPIA
</t>
    </r>
    <r>
      <rPr>
        <sz val="8"/>
        <rFont val="Verdana"/>
        <family val="2"/>
      </rPr>
      <t>ХАСПИЯ</t>
    </r>
  </si>
  <si>
    <t>Nasedkina O.
Наседкина О.</t>
  </si>
  <si>
    <t>UKR WB 
УВП</t>
  </si>
  <si>
    <t>BLR
Белоруссия</t>
  </si>
  <si>
    <t>M/08
коб/08</t>
  </si>
  <si>
    <t>Khiton
Хитон</t>
  </si>
  <si>
    <t>CDIJ</t>
  </si>
  <si>
    <t>105EW14
012048</t>
  </si>
  <si>
    <r>
      <t xml:space="preserve">GIALIT
</t>
    </r>
    <r>
      <rPr>
        <sz val="8"/>
        <rFont val="Verdana"/>
        <family val="2"/>
      </rPr>
      <t>ГИАЛИТ</t>
    </r>
  </si>
  <si>
    <t>Gorbacheva I
Горбычева И.</t>
  </si>
  <si>
    <t>Gladiator
Гладиатор</t>
  </si>
  <si>
    <t xml:space="preserve">Rusakova M.
Русакова М. </t>
  </si>
  <si>
    <t>10140751
026898</t>
  </si>
  <si>
    <r>
      <t xml:space="preserve">Veronika
</t>
    </r>
    <r>
      <rPr>
        <sz val="8"/>
        <rFont val="Verdana"/>
        <family val="2"/>
      </rPr>
      <t>Вероника</t>
    </r>
  </si>
  <si>
    <r>
      <t xml:space="preserve">GRISHANOVICH
</t>
    </r>
    <r>
      <rPr>
        <sz val="8"/>
        <rFont val="Verdana"/>
        <family val="2"/>
      </rPr>
      <t>ГРИШАНОВИЧ, 1998</t>
    </r>
  </si>
  <si>
    <t>10140750</t>
  </si>
  <si>
    <r>
      <t>Kristina</t>
    </r>
    <r>
      <rPr>
        <sz val="8"/>
        <rFont val="Verdana"/>
        <family val="2"/>
      </rPr>
      <t xml:space="preserve">
Кристина</t>
    </r>
  </si>
  <si>
    <r>
      <t>GULAM</t>
    </r>
    <r>
      <rPr>
        <sz val="8"/>
        <rFont val="Verdana"/>
        <family val="2"/>
      </rPr>
      <t xml:space="preserve">
ГУЛАМ, 1999 </t>
    </r>
  </si>
  <si>
    <t>105FL11
010425</t>
  </si>
  <si>
    <r>
      <t xml:space="preserve">ZALGIRIS
</t>
    </r>
    <r>
      <rPr>
        <sz val="8"/>
        <rFont val="Verdana"/>
        <family val="2"/>
      </rPr>
      <t>ЖАЛЬГИРИС</t>
    </r>
  </si>
  <si>
    <t>Gulam A. &amp;
Gulam М.</t>
  </si>
  <si>
    <t>LTU
Литва</t>
  </si>
  <si>
    <t>S/03
Ж/03</t>
  </si>
  <si>
    <t>Bodaibo
Бодайбо</t>
  </si>
  <si>
    <r>
      <t xml:space="preserve">Maria
</t>
    </r>
    <r>
      <rPr>
        <sz val="8"/>
        <rFont val="Verdana"/>
        <family val="2"/>
      </rPr>
      <t>Мария</t>
    </r>
  </si>
  <si>
    <r>
      <t xml:space="preserve">IVANOVA
</t>
    </r>
    <r>
      <rPr>
        <sz val="8"/>
        <rFont val="Verdana"/>
        <family val="2"/>
      </rPr>
      <t>ИВАНОВА, 1998</t>
    </r>
  </si>
  <si>
    <t>105CD87
005971</t>
  </si>
  <si>
    <r>
      <t xml:space="preserve">PUERTE PRINCESS
</t>
    </r>
    <r>
      <rPr>
        <sz val="8"/>
        <rFont val="Verdana"/>
        <family val="2"/>
      </rPr>
      <t>ПУЭРТЕ ПРИНЦЕСС</t>
    </r>
  </si>
  <si>
    <t>M/04
коб/04</t>
  </si>
  <si>
    <t>Reis
Рейс</t>
  </si>
  <si>
    <r>
      <t xml:space="preserve">Tatyana
</t>
    </r>
    <r>
      <rPr>
        <sz val="8"/>
        <rFont val="Verdana"/>
        <family val="2"/>
      </rPr>
      <t>Татьяна</t>
    </r>
  </si>
  <si>
    <r>
      <t xml:space="preserve">NIKANOROVA
</t>
    </r>
    <r>
      <rPr>
        <sz val="8"/>
        <rFont val="Verdana"/>
        <family val="2"/>
      </rPr>
      <t>НИКАНОРОВА, 1999</t>
    </r>
  </si>
  <si>
    <t>105FE03
011347</t>
  </si>
  <si>
    <r>
      <t xml:space="preserve">POLO
</t>
    </r>
    <r>
      <rPr>
        <sz val="8"/>
        <rFont val="Verdana"/>
        <family val="2"/>
      </rPr>
      <t>ПОЛО</t>
    </r>
  </si>
  <si>
    <t>Nikanorova I.
Никанорова И.</t>
  </si>
  <si>
    <t>G/09
мер/09</t>
  </si>
  <si>
    <t>Orden
Орден</t>
  </si>
  <si>
    <t>10119769
027501</t>
  </si>
  <si>
    <r>
      <t>Sofia</t>
    </r>
    <r>
      <rPr>
        <sz val="8"/>
        <rFont val="Verdana"/>
        <family val="2"/>
      </rPr>
      <t xml:space="preserve">
София</t>
    </r>
  </si>
  <si>
    <r>
      <t>ROMANOVA</t>
    </r>
    <r>
      <rPr>
        <sz val="8"/>
        <rFont val="Verdana"/>
        <family val="2"/>
      </rPr>
      <t xml:space="preserve">
РОМАНОВА, 2001 </t>
    </r>
  </si>
  <si>
    <t>105BO34
014716</t>
  </si>
  <si>
    <r>
      <t xml:space="preserve">DIAMOND DANCER
</t>
    </r>
    <r>
      <rPr>
        <sz val="8"/>
        <rFont val="Verdana"/>
        <family val="2"/>
      </rPr>
      <t>ДАЙМОНД ДЭНСЕР</t>
    </r>
  </si>
  <si>
    <t>Romanova N.
Романова Н.</t>
  </si>
  <si>
    <t>G/07
M/07</t>
  </si>
  <si>
    <t>Diamond Hit
Даймонт Хит</t>
  </si>
  <si>
    <t>104UV23
012391</t>
  </si>
  <si>
    <r>
      <t xml:space="preserve">ZOEY
</t>
    </r>
    <r>
      <rPr>
        <sz val="8"/>
        <rFont val="Verdana"/>
        <family val="2"/>
      </rPr>
      <t>ЗОУИ</t>
    </r>
  </si>
  <si>
    <t>Florencio
Флоренсио</t>
  </si>
  <si>
    <r>
      <t xml:space="preserve">Timofei
</t>
    </r>
    <r>
      <rPr>
        <sz val="8"/>
        <rFont val="Verdana"/>
        <family val="2"/>
      </rPr>
      <t>Тимофей</t>
    </r>
  </si>
  <si>
    <r>
      <t xml:space="preserve">RUSAKOV
</t>
    </r>
    <r>
      <rPr>
        <sz val="8"/>
        <rFont val="Verdana"/>
        <family val="2"/>
      </rPr>
      <t>РУСАКОВ, 1998</t>
    </r>
  </si>
  <si>
    <t>103JA37
011878</t>
  </si>
  <si>
    <r>
      <t xml:space="preserve">ZIDANE
</t>
    </r>
    <r>
      <rPr>
        <sz val="8"/>
        <rFont val="Verdana"/>
        <family val="2"/>
      </rPr>
      <t>ЗИДАН</t>
    </r>
  </si>
  <si>
    <t>Rusakov T.
Русаков Т.</t>
  </si>
  <si>
    <t>G/04
M/04</t>
  </si>
  <si>
    <t>Ravel
Равель</t>
  </si>
  <si>
    <t>n.r.
неизв.</t>
  </si>
  <si>
    <r>
      <t xml:space="preserve">VIKULTSEVA
</t>
    </r>
    <r>
      <rPr>
        <sz val="8"/>
        <rFont val="Verdana"/>
        <family val="2"/>
      </rPr>
      <t>ВИКУЛЬЦЕВА</t>
    </r>
  </si>
  <si>
    <t>102YW00
002856</t>
  </si>
  <si>
    <r>
      <t xml:space="preserve">ELEGANT
</t>
    </r>
    <r>
      <rPr>
        <sz val="8"/>
        <rFont val="Verdana"/>
        <family val="2"/>
      </rPr>
      <t>ЭЛЕГАНТ</t>
    </r>
  </si>
  <si>
    <t>Orekhov D.
Орехов Д.</t>
  </si>
  <si>
    <t>G/01
мер/01</t>
  </si>
  <si>
    <t>Epigraf
Эпиграф</t>
  </si>
  <si>
    <t>CDICh</t>
  </si>
  <si>
    <r>
      <t xml:space="preserve">Tinja
</t>
    </r>
    <r>
      <rPr>
        <sz val="8"/>
        <rFont val="Verdana"/>
        <family val="2"/>
      </rPr>
      <t xml:space="preserve">Тинья </t>
    </r>
  </si>
  <si>
    <t>FIN</t>
  </si>
  <si>
    <t>105ER86</t>
  </si>
  <si>
    <r>
      <t xml:space="preserve">WHENEVER KLINT
</t>
    </r>
    <r>
      <rPr>
        <sz val="8"/>
        <rFont val="Verdana"/>
        <family val="2"/>
      </rPr>
      <t>ВЕНЭВЕР КЛИНТ</t>
    </r>
  </si>
  <si>
    <t>Ekroth C.
Экрос К.</t>
  </si>
  <si>
    <t xml:space="preserve"> DWB
Датск.тепл.</t>
  </si>
  <si>
    <t>G/06
мер/06</t>
  </si>
  <si>
    <t>Wolkentanz II
Волькентанц II</t>
  </si>
  <si>
    <t>CDIP</t>
  </si>
  <si>
    <t>103XM17
010116</t>
  </si>
  <si>
    <r>
      <t xml:space="preserve">KRONJUWEL
</t>
    </r>
    <r>
      <rPr>
        <sz val="8"/>
        <rFont val="Verdana"/>
        <family val="2"/>
      </rPr>
      <t>КРОНВУЭЛЬ</t>
    </r>
  </si>
  <si>
    <t>Leonova M. &amp; Gorbacheva I.</t>
  </si>
  <si>
    <t>Deutsches Reitpony</t>
  </si>
  <si>
    <t>Kennedy
Кеннеди</t>
  </si>
  <si>
    <t xml:space="preserve">LATV 
Латв </t>
  </si>
  <si>
    <t>К1</t>
  </si>
  <si>
    <t>Mitukhina E
Митюхина Е</t>
  </si>
  <si>
    <t>ORLOV TROT
Орлов.рысс</t>
  </si>
  <si>
    <t>Kryazh
Кряж</t>
  </si>
  <si>
    <t>К</t>
  </si>
  <si>
    <t>004984</t>
  </si>
  <si>
    <t>Rusakova M./
Krupchatnikova E.</t>
  </si>
  <si>
    <t>Rektor
Ректор</t>
  </si>
  <si>
    <t>Русакова М.</t>
  </si>
  <si>
    <t>G/99
мер/99</t>
  </si>
  <si>
    <t>DEN
Дания</t>
  </si>
  <si>
    <t>Rusakova M.
Русакова М.</t>
  </si>
  <si>
    <t>Timberland
Тимберленд</t>
  </si>
  <si>
    <t>Мирецкая И.</t>
  </si>
  <si>
    <t>Grigorieva G.
Григорьева Г.</t>
  </si>
  <si>
    <t>Darlington
Дарлингтон</t>
  </si>
  <si>
    <t>Додонова О.</t>
  </si>
  <si>
    <t>103FD91
007464</t>
  </si>
  <si>
    <r>
      <t>Taisia</t>
    </r>
    <r>
      <rPr>
        <sz val="8"/>
        <rFont val="Verdana"/>
        <family val="2"/>
      </rPr>
      <t xml:space="preserve">
</t>
    </r>
    <r>
      <rPr>
        <sz val="8"/>
        <rFont val="Arial Cyr"/>
        <family val="0"/>
      </rPr>
      <t>Таисия</t>
    </r>
  </si>
  <si>
    <r>
      <t>RUSAKOVA</t>
    </r>
    <r>
      <rPr>
        <sz val="8"/>
        <rFont val="Verdana"/>
        <family val="2"/>
      </rPr>
      <t xml:space="preserve">
РУСАКОВА,2004</t>
    </r>
  </si>
  <si>
    <r>
      <t>TERRANO</t>
    </r>
    <r>
      <rPr>
        <sz val="8"/>
        <rFont val="Verdana"/>
        <family val="2"/>
      </rPr>
      <t xml:space="preserve">
ТЕРРАНО</t>
    </r>
  </si>
  <si>
    <t>Rybchak N.
Рыбчак Н.</t>
  </si>
  <si>
    <t>HOLST
голшт.</t>
  </si>
  <si>
    <t>105FL12
004995</t>
  </si>
  <si>
    <r>
      <t>Maya</t>
    </r>
    <r>
      <rPr>
        <sz val="8"/>
        <rFont val="Verdana"/>
        <family val="2"/>
      </rPr>
      <t xml:space="preserve">
Мая</t>
    </r>
  </si>
  <si>
    <r>
      <t>CASANOVA</t>
    </r>
    <r>
      <rPr>
        <sz val="8"/>
        <rFont val="Verdana"/>
        <family val="2"/>
      </rPr>
      <t xml:space="preserve">
КАЗАНОВА,2003</t>
    </r>
  </si>
  <si>
    <r>
      <t>SHEMAKOVA</t>
    </r>
    <r>
      <rPr>
        <sz val="8"/>
        <rFont val="Verdana"/>
        <family val="2"/>
      </rPr>
      <t xml:space="preserve">
ШЕМАКОВА, 2003</t>
    </r>
  </si>
  <si>
    <t>Contender
Контендер</t>
  </si>
  <si>
    <t>Mazur N.
Мазур Н.</t>
  </si>
  <si>
    <t>RHEIN
 Rheinlander</t>
  </si>
  <si>
    <t>G/02
мер/02</t>
  </si>
  <si>
    <t>Abanos
Абанос</t>
  </si>
  <si>
    <t>Мазур Н.</t>
  </si>
  <si>
    <r>
      <t>Vladislava</t>
    </r>
    <r>
      <rPr>
        <sz val="8"/>
        <rFont val="Verdana"/>
        <family val="2"/>
      </rPr>
      <t xml:space="preserve">
Владислава</t>
    </r>
  </si>
  <si>
    <r>
      <t>ULEVA</t>
    </r>
    <r>
      <rPr>
        <sz val="8"/>
        <rFont val="Verdana"/>
        <family val="2"/>
      </rPr>
      <t xml:space="preserve">
УЛЬЕВА, 2004</t>
    </r>
  </si>
  <si>
    <r>
      <t>ABANO</t>
    </r>
    <r>
      <rPr>
        <sz val="8"/>
        <rFont val="Verdana"/>
        <family val="2"/>
      </rPr>
      <t xml:space="preserve">
АБАНО</t>
    </r>
  </si>
  <si>
    <t>103WV79
010278</t>
  </si>
  <si>
    <t>К2</t>
  </si>
  <si>
    <t>IvanovaT
Иванова Т</t>
  </si>
  <si>
    <t>Danks Sports Pony</t>
  </si>
  <si>
    <t>Sharming Boy
Шарминг Бой</t>
  </si>
  <si>
    <t>Ярославская обл.</t>
  </si>
  <si>
    <t>Яблокова М.</t>
  </si>
  <si>
    <r>
      <t xml:space="preserve">Polina
</t>
    </r>
    <r>
      <rPr>
        <sz val="8"/>
        <rFont val="Verdana"/>
        <family val="2"/>
      </rPr>
      <t>Полина</t>
    </r>
  </si>
  <si>
    <r>
      <t xml:space="preserve">NORLUNDS CARTOON
</t>
    </r>
    <r>
      <rPr>
        <sz val="8"/>
        <rFont val="Verdana"/>
        <family val="2"/>
      </rPr>
      <t>НОРЛУНДС КАРТУН</t>
    </r>
  </si>
  <si>
    <r>
      <t xml:space="preserve">IVANOVA
</t>
    </r>
    <r>
      <rPr>
        <sz val="8"/>
        <rFont val="Verdana"/>
        <family val="2"/>
      </rPr>
      <t>ИВАНОВА, 2002</t>
    </r>
  </si>
  <si>
    <t>104XO77
014729</t>
  </si>
  <si>
    <t>Arzhaeva N
Аржаева Н</t>
  </si>
  <si>
    <t>М/07
коб/07</t>
  </si>
  <si>
    <t>Machno Carwin
Махно Карвин</t>
  </si>
  <si>
    <t>Зимелис Л.</t>
  </si>
  <si>
    <r>
      <t xml:space="preserve">ARZHAEVA
</t>
    </r>
    <r>
      <rPr>
        <sz val="8"/>
        <rFont val="Verdana"/>
        <family val="2"/>
      </rPr>
      <t>АРЖАЕВА,2004</t>
    </r>
  </si>
  <si>
    <r>
      <t xml:space="preserve">ROMICA
</t>
    </r>
    <r>
      <rPr>
        <sz val="8"/>
        <rFont val="Verdana"/>
        <family val="2"/>
      </rPr>
      <t>РОМИКА</t>
    </r>
  </si>
  <si>
    <t>105BW94
014366</t>
  </si>
  <si>
    <r>
      <t xml:space="preserve">Daria
</t>
    </r>
    <r>
      <rPr>
        <sz val="8"/>
        <rFont val="Verdana"/>
        <family val="2"/>
      </rPr>
      <t>Дарья</t>
    </r>
  </si>
  <si>
    <r>
      <t xml:space="preserve">STOYANOVA
</t>
    </r>
    <r>
      <rPr>
        <sz val="8"/>
        <rFont val="Verdana"/>
        <family val="2"/>
      </rPr>
      <t>СТОЯНОВА</t>
    </r>
  </si>
  <si>
    <t>103GJ85
005784</t>
  </si>
  <si>
    <r>
      <t xml:space="preserve">SAN RAY
</t>
    </r>
    <r>
      <rPr>
        <sz val="8"/>
        <rFont val="Verdana"/>
        <family val="2"/>
      </rPr>
      <t>САН РЕЙ</t>
    </r>
  </si>
  <si>
    <t>Bochkareva N.
Бочкарева Н.</t>
  </si>
  <si>
    <t>Welsh pony
уэльск.пони</t>
  </si>
  <si>
    <t>10010323
002167</t>
  </si>
  <si>
    <r>
      <t xml:space="preserve">TZYDRENKOVA
</t>
    </r>
    <r>
      <rPr>
        <sz val="8"/>
        <rFont val="Verdana"/>
        <family val="2"/>
      </rPr>
      <t>ЦЫДРЕНКОВА</t>
    </r>
  </si>
  <si>
    <r>
      <t xml:space="preserve">Inna
</t>
    </r>
    <r>
      <rPr>
        <sz val="8"/>
        <rFont val="Verdana"/>
        <family val="2"/>
      </rPr>
      <t>Инна</t>
    </r>
  </si>
  <si>
    <t>104YI64
014535</t>
  </si>
  <si>
    <r>
      <t xml:space="preserve">SENATOR
</t>
    </r>
    <r>
      <rPr>
        <sz val="8"/>
        <rFont val="Verdana"/>
        <family val="2"/>
      </rPr>
      <t>СЕНАТОР</t>
    </r>
  </si>
  <si>
    <t>Merkulova I.
Меркулова И.</t>
  </si>
  <si>
    <t>10070215
000682</t>
  </si>
  <si>
    <r>
      <t xml:space="preserve">Viktoria
</t>
    </r>
    <r>
      <rPr>
        <sz val="8"/>
        <rFont val="Verdana"/>
        <family val="2"/>
      </rPr>
      <t>Виктория</t>
    </r>
  </si>
  <si>
    <r>
      <t xml:space="preserve">PRIKHOZHAI
</t>
    </r>
    <r>
      <rPr>
        <sz val="8"/>
        <rFont val="Verdana"/>
        <family val="2"/>
      </rPr>
      <t>ПРИХОЖАЙ</t>
    </r>
  </si>
  <si>
    <t>102OL88
001495</t>
  </si>
  <si>
    <r>
      <t xml:space="preserve">PANTANI GO
</t>
    </r>
    <r>
      <rPr>
        <sz val="8"/>
        <rFont val="Verdana"/>
        <family val="2"/>
      </rPr>
      <t>ПАНТАНИ ГОУ</t>
    </r>
  </si>
  <si>
    <t>Maizauber
Майцаубер</t>
  </si>
  <si>
    <r>
      <t>DANHILL</t>
    </r>
    <r>
      <rPr>
        <sz val="8"/>
        <rFont val="Verdana"/>
        <family val="2"/>
      </rPr>
      <t xml:space="preserve">
ДАНХИЛЛ</t>
    </r>
  </si>
  <si>
    <t>Grishanovich O.
Гришанович О.</t>
  </si>
  <si>
    <t>Damask
Дамаск</t>
  </si>
  <si>
    <r>
      <t xml:space="preserve">Kamilya
</t>
    </r>
    <r>
      <rPr>
        <sz val="8"/>
        <rFont val="Verdana"/>
        <family val="2"/>
      </rPr>
      <t>Камиля</t>
    </r>
  </si>
  <si>
    <r>
      <t xml:space="preserve">ALMUKHAMETOVA
</t>
    </r>
    <r>
      <rPr>
        <sz val="8"/>
        <rFont val="Verdana"/>
        <family val="2"/>
      </rPr>
      <t>АЛЬМУХАМЕТОВА</t>
    </r>
  </si>
  <si>
    <t>105GA73
008747</t>
  </si>
  <si>
    <r>
      <t xml:space="preserve">KROKANT
</t>
    </r>
    <r>
      <rPr>
        <sz val="8"/>
        <rFont val="Verdana"/>
        <family val="2"/>
      </rPr>
      <t>КРОКАНТ</t>
    </r>
  </si>
  <si>
    <t>Almukhametova N.
Альмухаметова Н.</t>
  </si>
  <si>
    <t>Lauries Crusador
Лаурис Крусадор</t>
  </si>
  <si>
    <t>LATV 
Латв</t>
  </si>
  <si>
    <t>LAT
Латвия</t>
  </si>
  <si>
    <t>Bay 
гнедой</t>
  </si>
  <si>
    <t>105GD27
005877</t>
  </si>
  <si>
    <r>
      <t xml:space="preserve">Stella-Marii
</t>
    </r>
    <r>
      <rPr>
        <sz val="8"/>
        <rFont val="Verdana"/>
        <family val="2"/>
      </rPr>
      <t>Сетлла-Мари</t>
    </r>
  </si>
  <si>
    <r>
      <t xml:space="preserve">TAMME
</t>
    </r>
    <r>
      <rPr>
        <sz val="8"/>
        <rFont val="Verdana"/>
        <family val="2"/>
      </rPr>
      <t>ТАММЕ</t>
    </r>
  </si>
  <si>
    <t>EST</t>
  </si>
  <si>
    <t>105FS35</t>
  </si>
  <si>
    <r>
      <t xml:space="preserve">CALENDULA
</t>
    </r>
    <r>
      <rPr>
        <sz val="8"/>
        <rFont val="Verdana"/>
        <family val="2"/>
      </rPr>
      <t>КАЛЕНДУЛА</t>
    </r>
  </si>
  <si>
    <t>Niitvälja Riding School &amp; Merle Männik</t>
  </si>
  <si>
    <t>ESHB</t>
  </si>
  <si>
    <t>EST
Эстония</t>
  </si>
  <si>
    <t>Calibro 
Калибро</t>
  </si>
  <si>
    <t xml:space="preserve"> </t>
  </si>
  <si>
    <r>
      <t xml:space="preserve">Carinee
</t>
    </r>
    <r>
      <rPr>
        <sz val="8"/>
        <rFont val="Verdana"/>
        <family val="2"/>
      </rPr>
      <t>Карине</t>
    </r>
  </si>
  <si>
    <t xml:space="preserve">  104VE62</t>
  </si>
  <si>
    <r>
      <t xml:space="preserve">RANT 
</t>
    </r>
    <r>
      <rPr>
        <sz val="8"/>
        <rFont val="Verdana"/>
        <family val="2"/>
      </rPr>
      <t>РАНТ</t>
    </r>
  </si>
  <si>
    <t>Bestamer Ltd &amp; 
Merle Männik</t>
  </si>
  <si>
    <t xml:space="preserve">Estonian
эстонская </t>
  </si>
  <si>
    <t>Rannik 
Ранник</t>
  </si>
  <si>
    <t>Polenova N.
Поленова Н.</t>
  </si>
  <si>
    <t xml:space="preserve">GER
Германия </t>
  </si>
  <si>
    <t>Roman Nature
Роман Натуре</t>
  </si>
  <si>
    <r>
      <t xml:space="preserve">POLENOVA
</t>
    </r>
    <r>
      <rPr>
        <sz val="8"/>
        <rFont val="Verdana"/>
        <family val="2"/>
      </rPr>
      <t>ПОЛЕНОВА</t>
    </r>
  </si>
  <si>
    <r>
      <t xml:space="preserve">ROCK'N'ROLL
</t>
    </r>
    <r>
      <rPr>
        <sz val="8"/>
        <rFont val="Verdana"/>
        <family val="2"/>
      </rPr>
      <t>РОК Н РОЛЛ</t>
    </r>
  </si>
  <si>
    <t>104RP76
010521</t>
  </si>
  <si>
    <t>SPb GBOU DOD SDUSSHOR
СПб ГБОУ ДОД СДЮСШОР</t>
  </si>
  <si>
    <t>BLR 
Беларусь</t>
  </si>
  <si>
    <t>S/09
жер/09</t>
  </si>
  <si>
    <t>Вlack вороной</t>
  </si>
  <si>
    <t xml:space="preserve">Kovbojs
Ковбой </t>
  </si>
  <si>
    <t>Принцева Ю.</t>
  </si>
  <si>
    <r>
      <rPr>
        <b/>
        <sz val="8"/>
        <rFont val="Verdana"/>
        <family val="2"/>
      </rPr>
      <t>Aleksandra</t>
    </r>
    <r>
      <rPr>
        <sz val="8"/>
        <rFont val="Verdana"/>
        <family val="2"/>
      </rPr>
      <t xml:space="preserve">
Александра</t>
    </r>
  </si>
  <si>
    <r>
      <rPr>
        <b/>
        <sz val="8"/>
        <rFont val="Verdana"/>
        <family val="2"/>
      </rPr>
      <t>SOBOLENKO</t>
    </r>
    <r>
      <rPr>
        <sz val="8"/>
        <rFont val="Verdana"/>
        <family val="2"/>
      </rPr>
      <t xml:space="preserve">
СОБОЛЕНКО,2003</t>
    </r>
  </si>
  <si>
    <r>
      <rPr>
        <b/>
        <sz val="8"/>
        <rFont val="Verdana"/>
        <family val="2"/>
      </rPr>
      <t>FLIBUSTIER</t>
    </r>
    <r>
      <rPr>
        <sz val="8"/>
        <rFont val="Verdana"/>
        <family val="2"/>
      </rPr>
      <t xml:space="preserve">
ФЛИБУСТЬЕР</t>
    </r>
  </si>
  <si>
    <t>105CO00
009505</t>
  </si>
  <si>
    <t>G/94
мер/94</t>
  </si>
  <si>
    <t>Horezm
Хорезм</t>
  </si>
  <si>
    <r>
      <rPr>
        <b/>
        <sz val="8"/>
        <rFont val="Verdana"/>
        <family val="2"/>
      </rPr>
      <t>Margarita</t>
    </r>
    <r>
      <rPr>
        <sz val="8"/>
        <rFont val="Verdana"/>
        <family val="2"/>
      </rPr>
      <t xml:space="preserve">
Маргарита</t>
    </r>
  </si>
  <si>
    <r>
      <rPr>
        <b/>
        <sz val="8"/>
        <rFont val="Verdana"/>
        <family val="2"/>
      </rPr>
      <t>ANASHKINA</t>
    </r>
    <r>
      <rPr>
        <sz val="8"/>
        <rFont val="Verdana"/>
        <family val="2"/>
      </rPr>
      <t xml:space="preserve">
АНАШКИНА,2003</t>
    </r>
  </si>
  <si>
    <r>
      <rPr>
        <b/>
        <sz val="8"/>
        <rFont val="Verdana"/>
        <family val="2"/>
      </rPr>
      <t>DAKH</t>
    </r>
    <r>
      <rPr>
        <sz val="8"/>
        <rFont val="Verdana"/>
        <family val="2"/>
      </rPr>
      <t xml:space="preserve">
ДАХ</t>
    </r>
  </si>
  <si>
    <t>NED Нидерланды</t>
  </si>
  <si>
    <t>Dark bay 
т.-гнедой</t>
  </si>
  <si>
    <t>Weltino
Велтино</t>
  </si>
  <si>
    <t>Смородина Ю.</t>
  </si>
  <si>
    <r>
      <t xml:space="preserve">PRINTSEVA
</t>
    </r>
    <r>
      <rPr>
        <sz val="8"/>
        <rFont val="Verdana"/>
        <family val="2"/>
      </rPr>
      <t>ПРИНЦЕВА</t>
    </r>
  </si>
  <si>
    <r>
      <t xml:space="preserve">WOUT
</t>
    </r>
    <r>
      <rPr>
        <sz val="8"/>
        <rFont val="Verdana"/>
        <family val="2"/>
      </rPr>
      <t>ВАУТ</t>
    </r>
  </si>
  <si>
    <t>10037399
002873</t>
  </si>
  <si>
    <t>104GZ73
009504</t>
  </si>
  <si>
    <t>HANN
 Ганн</t>
  </si>
  <si>
    <t>Dressage Royal
Дрессаж Ройал</t>
  </si>
  <si>
    <r>
      <t xml:space="preserve">Kristina </t>
    </r>
    <r>
      <rPr>
        <sz val="8"/>
        <rFont val="Verdana"/>
        <family val="2"/>
      </rPr>
      <t>Кристина</t>
    </r>
  </si>
  <si>
    <r>
      <t xml:space="preserve">SHVETSOVA
</t>
    </r>
    <r>
      <rPr>
        <sz val="8"/>
        <rFont val="Verdana"/>
        <family val="2"/>
      </rPr>
      <t>ШВЕЦОВА, 1998</t>
    </r>
  </si>
  <si>
    <r>
      <t xml:space="preserve">DEUTSCH GRAF
</t>
    </r>
    <r>
      <rPr>
        <sz val="8"/>
        <rFont val="Verdana"/>
        <family val="2"/>
      </rPr>
      <t>ДОЙЧ ГРАФ</t>
    </r>
  </si>
  <si>
    <t>104TI84
010319</t>
  </si>
  <si>
    <t>RUS WB 
РВП</t>
  </si>
  <si>
    <t>М/00
коб/00</t>
  </si>
  <si>
    <t xml:space="preserve">Intrigan 13
Интриган 13 </t>
  </si>
  <si>
    <r>
      <t xml:space="preserve">ASLANOVA 
</t>
    </r>
    <r>
      <rPr>
        <sz val="8"/>
        <rFont val="Verdana"/>
        <family val="2"/>
      </rPr>
      <t>АСЛАНОВА, 1998</t>
    </r>
  </si>
  <si>
    <r>
      <t xml:space="preserve">KALABRIA
</t>
    </r>
    <r>
      <rPr>
        <sz val="8"/>
        <rFont val="Verdana"/>
        <family val="2"/>
      </rPr>
      <t>КАЛАБРИЯ</t>
    </r>
  </si>
  <si>
    <t>RUS40076
004160</t>
  </si>
  <si>
    <t>Komina M.
Комина М</t>
  </si>
  <si>
    <t>S/02
Ж/02</t>
  </si>
  <si>
    <t>Black
вороной</t>
  </si>
  <si>
    <t xml:space="preserve">Broksay
Броксай </t>
  </si>
  <si>
    <r>
      <t xml:space="preserve">Ksenia 
</t>
    </r>
    <r>
      <rPr>
        <sz val="8"/>
        <rFont val="Verdana"/>
        <family val="2"/>
      </rPr>
      <t>Ксения</t>
    </r>
  </si>
  <si>
    <r>
      <t xml:space="preserve">ERSHOVA
</t>
    </r>
    <r>
      <rPr>
        <sz val="8"/>
        <rFont val="Verdana"/>
        <family val="2"/>
      </rPr>
      <t>ЕРШОВА, 1996</t>
    </r>
  </si>
  <si>
    <r>
      <t xml:space="preserve">KABRIOLET 
</t>
    </r>
    <r>
      <rPr>
        <sz val="8"/>
        <rFont val="Verdana"/>
        <family val="2"/>
      </rPr>
      <t>КАБРИОЛЕТ</t>
    </r>
  </si>
  <si>
    <t>102XA31
005018</t>
  </si>
  <si>
    <t>10078893
036296</t>
  </si>
  <si>
    <t>WESTF 
Вестф</t>
  </si>
  <si>
    <t>G/05
M/05</t>
  </si>
  <si>
    <t>Dark Bay
т.гнедой</t>
  </si>
  <si>
    <t>Calliano
Каллиано</t>
  </si>
  <si>
    <r>
      <t xml:space="preserve">POLYAKOVA
</t>
    </r>
    <r>
      <rPr>
        <sz val="8"/>
        <rFont val="Verdana"/>
        <family val="2"/>
      </rPr>
      <t>ПОЛЯКОВА, 1996</t>
    </r>
  </si>
  <si>
    <r>
      <t xml:space="preserve">KASTELLO
</t>
    </r>
    <r>
      <rPr>
        <sz val="8"/>
        <rFont val="Verdana"/>
        <family val="2"/>
      </rPr>
      <t>КАСТЕЛЛО</t>
    </r>
  </si>
  <si>
    <t>10078895
036396</t>
  </si>
  <si>
    <t>103ES77
006593</t>
  </si>
  <si>
    <t>10107348
036796</t>
  </si>
  <si>
    <r>
      <t xml:space="preserve">Аleksandra
</t>
    </r>
    <r>
      <rPr>
        <sz val="8"/>
        <rFont val="Verdana"/>
        <family val="2"/>
      </rPr>
      <t>Александра</t>
    </r>
  </si>
  <si>
    <r>
      <t xml:space="preserve">BEREZKINA
</t>
    </r>
    <r>
      <rPr>
        <sz val="8"/>
        <rFont val="Verdana"/>
        <family val="2"/>
      </rPr>
      <t>БЕРЕЗКИНА, 1996</t>
    </r>
  </si>
  <si>
    <t>104UI02
009501</t>
  </si>
  <si>
    <r>
      <t xml:space="preserve">PADISHAH
</t>
    </r>
    <r>
      <rPr>
        <sz val="8"/>
        <rFont val="Verdana"/>
        <family val="2"/>
      </rPr>
      <t>ПАДИШАХ</t>
    </r>
  </si>
  <si>
    <t>August
Август</t>
  </si>
  <si>
    <t>ИМПЕРАТОРСКИЙ КУБОК ДОМА РОМАНОВЫХ</t>
  </si>
  <si>
    <t>10003208
000959</t>
  </si>
  <si>
    <r>
      <t xml:space="preserve">Galina
</t>
    </r>
    <r>
      <rPr>
        <sz val="8"/>
        <rFont val="Verdana"/>
        <family val="2"/>
      </rPr>
      <t>Галина</t>
    </r>
  </si>
  <si>
    <r>
      <t xml:space="preserve">ZHIGALOVA
</t>
    </r>
    <r>
      <rPr>
        <sz val="8"/>
        <rFont val="Verdana"/>
        <family val="2"/>
      </rPr>
      <t>ЖИГАЛОВА</t>
    </r>
  </si>
  <si>
    <t>Bobrova M.
Боброва М.</t>
  </si>
  <si>
    <r>
      <t xml:space="preserve">CAPRIOOL V.
</t>
    </r>
    <r>
      <rPr>
        <sz val="8"/>
        <rFont val="Verdana"/>
        <family val="2"/>
      </rPr>
      <t>КАПРИОЛЬ</t>
    </r>
  </si>
  <si>
    <t>Hemmingway
Хемингуэй</t>
  </si>
  <si>
    <t>10141041
016902</t>
  </si>
  <si>
    <r>
      <rPr>
        <b/>
        <sz val="8"/>
        <rFont val="Verdana"/>
        <family val="2"/>
      </rPr>
      <t>Elizavetа</t>
    </r>
    <r>
      <rPr>
        <sz val="8"/>
        <rFont val="Verdana"/>
        <family val="2"/>
      </rPr>
      <t xml:space="preserve">
Елизавета</t>
    </r>
  </si>
  <si>
    <r>
      <rPr>
        <b/>
        <sz val="8"/>
        <rFont val="Verdana"/>
        <family val="2"/>
      </rPr>
      <t>NOVICHKOVA</t>
    </r>
    <r>
      <rPr>
        <sz val="8"/>
        <rFont val="Verdana"/>
        <family val="2"/>
      </rPr>
      <t xml:space="preserve">
НОВИЧКОВА</t>
    </r>
  </si>
  <si>
    <t>103NT95
007851</t>
  </si>
  <si>
    <t>Xalid
Ксалид</t>
  </si>
  <si>
    <t>Novichkova M.
Новичкова М.</t>
  </si>
  <si>
    <r>
      <rPr>
        <b/>
        <sz val="8"/>
        <rFont val="Verdana"/>
        <family val="2"/>
      </rPr>
      <t>HOVARD</t>
    </r>
    <r>
      <rPr>
        <sz val="8"/>
        <rFont val="Verdana"/>
        <family val="2"/>
      </rPr>
      <t xml:space="preserve">
ХОВАРД</t>
    </r>
  </si>
  <si>
    <t xml:space="preserve">FEI Veterinary Delegate:              </t>
  </si>
  <si>
    <t xml:space="preserve">President Ground Jury:         </t>
  </si>
  <si>
    <t>Mrs. Irina  MAKNAMI (RUS)</t>
  </si>
  <si>
    <t xml:space="preserve">Dr. Ekaterina IVANOVA ( RUS)     </t>
  </si>
  <si>
    <t>Sire</t>
  </si>
  <si>
    <t>CDI 2*</t>
  </si>
  <si>
    <t>PRIX ST-GEORGES</t>
  </si>
  <si>
    <t>RESULTS</t>
  </si>
  <si>
    <t>Judges:</t>
  </si>
  <si>
    <t>Horse Complete 
Name</t>
  </si>
  <si>
    <t>E</t>
  </si>
  <si>
    <t>H</t>
  </si>
  <si>
    <t>C</t>
  </si>
  <si>
    <t>M</t>
  </si>
  <si>
    <t>B</t>
  </si>
  <si>
    <t>Errors of course</t>
  </si>
  <si>
    <t>Other error</t>
  </si>
  <si>
    <t>Collective mark</t>
  </si>
  <si>
    <t>Total                    Pts</t>
  </si>
  <si>
    <t>Total %</t>
  </si>
  <si>
    <t>Pts</t>
  </si>
  <si>
    <t>%</t>
  </si>
  <si>
    <t>Place</t>
  </si>
  <si>
    <t xml:space="preserve"> Ground Jury:  </t>
  </si>
  <si>
    <t>27/05/2016</t>
  </si>
  <si>
    <t>Prize money (RUB)</t>
  </si>
  <si>
    <t>Garmash E.
Гармаш Е.</t>
  </si>
  <si>
    <t>BUD
Буден</t>
  </si>
  <si>
    <t>G/03
M/03</t>
  </si>
  <si>
    <t>Artan
Артан</t>
  </si>
  <si>
    <r>
      <t xml:space="preserve">Elizaveta </t>
    </r>
    <r>
      <rPr>
        <sz val="8"/>
        <rFont val="Verdana"/>
        <family val="2"/>
      </rPr>
      <t>Елизавета</t>
    </r>
  </si>
  <si>
    <r>
      <t xml:space="preserve">GARMASH
</t>
    </r>
    <r>
      <rPr>
        <sz val="8"/>
        <rFont val="Verdana"/>
        <family val="2"/>
      </rPr>
      <t>ГАРМАШ, 1998</t>
    </r>
  </si>
  <si>
    <r>
      <t xml:space="preserve">TAVR
</t>
    </r>
    <r>
      <rPr>
        <sz val="8"/>
        <rFont val="Verdana"/>
        <family val="2"/>
      </rPr>
      <t>ТАВР</t>
    </r>
  </si>
  <si>
    <t>103LN48
003946</t>
  </si>
  <si>
    <r>
      <t xml:space="preserve">GRISHKINA
</t>
    </r>
    <r>
      <rPr>
        <sz val="8"/>
        <rFont val="Verdana"/>
        <family val="2"/>
      </rPr>
      <t>ГРИШКИНА</t>
    </r>
  </si>
  <si>
    <r>
      <t xml:space="preserve">KOLEON
</t>
    </r>
    <r>
      <rPr>
        <sz val="8"/>
        <rFont val="Verdana"/>
        <family val="2"/>
      </rPr>
      <t>КОЛЕОН</t>
    </r>
  </si>
  <si>
    <t>Grishkin V.
Гришкин В.</t>
  </si>
  <si>
    <t>Caratino Z
Каратино Z</t>
  </si>
  <si>
    <r>
      <t xml:space="preserve">Elena
</t>
    </r>
    <r>
      <rPr>
        <sz val="8"/>
        <rFont val="Verdana"/>
        <family val="2"/>
      </rPr>
      <t>Елена</t>
    </r>
  </si>
  <si>
    <r>
      <t xml:space="preserve">VIKHROVA
</t>
    </r>
    <r>
      <rPr>
        <sz val="8"/>
        <rFont val="Verdana"/>
        <family val="2"/>
      </rPr>
      <t>ВИХРОВА</t>
    </r>
  </si>
  <si>
    <t>105FX15
006810</t>
  </si>
  <si>
    <r>
      <t xml:space="preserve">FLORENTINO I
</t>
    </r>
    <r>
      <rPr>
        <sz val="8"/>
        <rFont val="Verdana"/>
        <family val="2"/>
      </rPr>
      <t>ФЛОРЕНТИНО I</t>
    </r>
  </si>
  <si>
    <t>Vikhrova E.
Вихрова Е.</t>
  </si>
  <si>
    <t>OLDEN
Ольденбург.</t>
  </si>
  <si>
    <t>S/07
жер/07</t>
  </si>
  <si>
    <t>Dun
буланая</t>
  </si>
  <si>
    <t>Dark bay 
т.-гнед.</t>
  </si>
  <si>
    <t>Florencio I
Флоренсио I</t>
  </si>
  <si>
    <t xml:space="preserve">010645
105GE84 </t>
  </si>
  <si>
    <t>T</t>
  </si>
  <si>
    <t>A</t>
  </si>
  <si>
    <t xml:space="preserve">Total                   </t>
  </si>
  <si>
    <t>INTERMEDIATE I FREESTYLE</t>
  </si>
  <si>
    <t>JUNIOR FREESTYLE TEST</t>
  </si>
  <si>
    <t>011128
105GH63</t>
  </si>
  <si>
    <r>
      <t xml:space="preserve">GUREEVA
</t>
    </r>
    <r>
      <rPr>
        <sz val="8"/>
        <rFont val="Verdana"/>
        <family val="2"/>
      </rPr>
      <t>ГУРЕЕВА</t>
    </r>
  </si>
  <si>
    <t>105СН83
008318</t>
  </si>
  <si>
    <r>
      <t xml:space="preserve">WIONA
</t>
    </r>
    <r>
      <rPr>
        <sz val="8"/>
        <rFont val="Verdana"/>
        <family val="2"/>
      </rPr>
      <t>ВИОНА</t>
    </r>
  </si>
  <si>
    <t>Gureeva A.
Гуреева А.</t>
  </si>
  <si>
    <t>Osmium
Осмиум</t>
  </si>
  <si>
    <t>LTU40057
004451</t>
  </si>
  <si>
    <r>
      <t xml:space="preserve">OSINA
</t>
    </r>
    <r>
      <rPr>
        <sz val="8"/>
        <rFont val="Verdana"/>
        <family val="2"/>
      </rPr>
      <t>ОСИНА</t>
    </r>
  </si>
  <si>
    <r>
      <t xml:space="preserve">LINKOLN-G
</t>
    </r>
    <r>
      <rPr>
        <sz val="8"/>
        <rFont val="Verdana"/>
        <family val="2"/>
      </rPr>
      <t>ЛИНКОЛЬН-G</t>
    </r>
  </si>
  <si>
    <t>Kaledina D.
Каледина Д.</t>
  </si>
  <si>
    <t>S/02
жер/02</t>
  </si>
  <si>
    <t>Loretto
Лоретто</t>
  </si>
  <si>
    <t>Accepted</t>
  </si>
  <si>
    <t>Time</t>
  </si>
  <si>
    <t>Team Competition for Juniors</t>
  </si>
  <si>
    <t>E - MATTHIESEN Hans-Christian (DEN)</t>
  </si>
  <si>
    <t>C - SALEH Raphael (FRA)</t>
  </si>
  <si>
    <t>H - ROMANOV Yuri (RUS)</t>
  </si>
  <si>
    <t>M - MAKNAMI Irina (RUS)</t>
  </si>
  <si>
    <t>B - SOUBBOTINA Alla (RUS)</t>
  </si>
  <si>
    <t>Prize-giving ceremony: 14:00 Arena № 1</t>
  </si>
  <si>
    <t>E - ROMANOV Yuri (RUS)</t>
  </si>
  <si>
    <t>С - MATTHIESEN Hans-Christian (DEN)</t>
  </si>
  <si>
    <t>H - MAKNAMI Irina (RUS)</t>
  </si>
  <si>
    <t>M - SOUBBOTINA Alla (RUS)</t>
  </si>
  <si>
    <t>B - SALEH Raphael (FRA)</t>
  </si>
  <si>
    <r>
      <t xml:space="preserve">AINOLA 
</t>
    </r>
    <r>
      <rPr>
        <sz val="8"/>
        <rFont val="Verdana"/>
        <family val="2"/>
      </rPr>
      <t>АЙНОЛА</t>
    </r>
  </si>
  <si>
    <t>eliminated</t>
  </si>
  <si>
    <t>E - MAKNAMI Irina (RUS)</t>
  </si>
  <si>
    <t>С - SOUBBOTINA Alla (RUS)</t>
  </si>
  <si>
    <t>M - WUEST Katrina (GER)</t>
  </si>
  <si>
    <t>H - LUDINA Irina (RUS)</t>
  </si>
  <si>
    <t>C - MATTHIESEN Hans-Christian (DEN)</t>
  </si>
  <si>
    <t>B - SOBOLEVA Olga (RUS)</t>
  </si>
  <si>
    <t>28/05/2016</t>
  </si>
  <si>
    <t>Individual Competition for Children</t>
  </si>
  <si>
    <t>Individual Competition for Pony Riders</t>
  </si>
  <si>
    <t>Plaсe</t>
  </si>
  <si>
    <t>E - WUEST Katrina (GER)</t>
  </si>
  <si>
    <t xml:space="preserve">H - SALEH Raphael (FRA) </t>
  </si>
  <si>
    <t>C - ROMANOV Yuri (RUS)</t>
  </si>
  <si>
    <t xml:space="preserve">B - MAKNAMI Irina (RUS) </t>
  </si>
  <si>
    <t>Individual Competition for Juniors</t>
  </si>
  <si>
    <t>INTERMEDIATE I</t>
  </si>
  <si>
    <t xml:space="preserve">H - SOUBBOTINA Alla (RUS) </t>
  </si>
  <si>
    <t>С - MAKNAMI Irina (RUS)</t>
  </si>
  <si>
    <t>M - SALEH Raphael (FRA)</t>
  </si>
  <si>
    <t>B - WUEST Katrina (GER)</t>
  </si>
  <si>
    <r>
      <t xml:space="preserve">DAMIRO Z
</t>
    </r>
    <r>
      <rPr>
        <sz val="8"/>
        <rFont val="Verdana"/>
        <family val="2"/>
      </rPr>
      <t>ДАМИРО Z</t>
    </r>
  </si>
  <si>
    <t>H - SALEH Raphael (FRA)</t>
  </si>
  <si>
    <t>С - WUEST Katrina (GER)</t>
  </si>
  <si>
    <t>M - ROMANOV Yuri (RUS)</t>
  </si>
  <si>
    <t>B - MAKNAMI Irina (RUS)</t>
  </si>
  <si>
    <t>Pony riders Freestyle Test</t>
  </si>
  <si>
    <t>29/05/2016</t>
  </si>
  <si>
    <t xml:space="preserve">E - SALEH Raphael (FRA) </t>
  </si>
  <si>
    <t>H - MATTHIESEN Hans-Christian (DEN)</t>
  </si>
  <si>
    <t>С -  ROMANOV Yuri (RUS)</t>
  </si>
  <si>
    <t>B -  MAKNAMI Irina (RUS)</t>
  </si>
  <si>
    <t xml:space="preserve">H - ROMANOV Yuri (RUS) </t>
  </si>
  <si>
    <t xml:space="preserve">B -  SALEH Raphael (FRA) </t>
  </si>
  <si>
    <t>С -  MAKNAMI Irina (RUS)</t>
  </si>
  <si>
    <t>Errors</t>
  </si>
  <si>
    <t>Preliminary Competition Test B. Children</t>
  </si>
  <si>
    <t>Team Competition for Pony Riders</t>
  </si>
  <si>
    <t>H - SOBOLEVA Olga (RUS)</t>
  </si>
  <si>
    <t>C - LUDINA Irina(RUS)</t>
  </si>
  <si>
    <t>B - LUDINA Irina (RUS)</t>
  </si>
  <si>
    <t>C - WUEST Katrina (GER)</t>
  </si>
  <si>
    <t>Н - SOBOLEVA Olga (RUS)</t>
  </si>
  <si>
    <t>Team Competition for Children</t>
  </si>
  <si>
    <t>103XM17</t>
  </si>
  <si>
    <t>105BW94</t>
  </si>
  <si>
    <t>103GJ85</t>
  </si>
  <si>
    <t>GBR14545</t>
  </si>
  <si>
    <t>105GA43</t>
  </si>
  <si>
    <t>105DK67</t>
  </si>
  <si>
    <t>105FP70</t>
  </si>
  <si>
    <t>103FD91</t>
  </si>
  <si>
    <t>105FL12</t>
  </si>
  <si>
    <t>103WV79</t>
  </si>
  <si>
    <t>104XO77</t>
  </si>
  <si>
    <t>105CO00</t>
  </si>
  <si>
    <t>RUS00939</t>
  </si>
  <si>
    <t>105EW14</t>
  </si>
  <si>
    <t>10137129</t>
  </si>
  <si>
    <t>105CD87</t>
  </si>
  <si>
    <t>10140378</t>
  </si>
  <si>
    <t>105FE03</t>
  </si>
  <si>
    <t>10119769</t>
  </si>
  <si>
    <t>104UV23</t>
  </si>
  <si>
    <t>102YW00</t>
  </si>
  <si>
    <t>103JA37</t>
  </si>
  <si>
    <t>105FL11</t>
  </si>
  <si>
    <t>105GA73</t>
  </si>
  <si>
    <t>104RP76</t>
  </si>
  <si>
    <t>104TI84</t>
  </si>
  <si>
    <t>RUS40076</t>
  </si>
  <si>
    <t>10085596</t>
  </si>
  <si>
    <t>103LN48</t>
  </si>
  <si>
    <t>10141427</t>
  </si>
  <si>
    <t>105GH63</t>
  </si>
  <si>
    <t>103FY07</t>
  </si>
  <si>
    <t>102YV87</t>
  </si>
  <si>
    <t>103ZJ98</t>
  </si>
  <si>
    <t>104GH16</t>
  </si>
  <si>
    <t>10084913</t>
  </si>
  <si>
    <t>103WX90</t>
  </si>
  <si>
    <t>104CY98</t>
  </si>
  <si>
    <t>104CQ03</t>
  </si>
  <si>
    <t>RUS40644</t>
  </si>
  <si>
    <t>10095860</t>
  </si>
  <si>
    <t>103PU39</t>
  </si>
  <si>
    <t>105FX50</t>
  </si>
  <si>
    <t>104KH36</t>
  </si>
  <si>
    <t>104QG43</t>
  </si>
  <si>
    <t>105GA20</t>
  </si>
  <si>
    <t>104YI64</t>
  </si>
  <si>
    <t>102OL88</t>
  </si>
  <si>
    <t>104GZ73</t>
  </si>
  <si>
    <t xml:space="preserve">010645 </t>
  </si>
  <si>
    <t>105FX15</t>
  </si>
  <si>
    <t>105СН83</t>
  </si>
  <si>
    <t>LTU40057</t>
  </si>
  <si>
    <t>Not accepted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</si>
</sst>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-* #,##0.00\ _р_._-;\-* #,##0.00\ _р_._-;_-* &quot;-&quot;??\ _р_._-;_-@_-"/>
    <numFmt numFmtId="182" formatCode="#,##0.000"/>
    <numFmt numFmtId="183" formatCode="&quot;SFr.&quot;\ #,##0;&quot;SFr.&quot;\ \-#,##0"/>
    <numFmt numFmtId="184" formatCode="_(\$* #,##0.00_);_(\$* \(#,##0.00\);_(\$* \-??_);_(@_)"/>
    <numFmt numFmtId="185" formatCode="_-* #,##0.00&quot;р.&quot;_-;\-* #,##0.00&quot;р.&quot;_-;_-* \-??&quot;р.&quot;_-;_-@_-"/>
    <numFmt numFmtId="186" formatCode="_ &quot;SFr.&quot;\ * #,##0.00_ ;_ &quot;SFr.&quot;\ * \-#,##0.00_ ;_ &quot;SFr.&quot;\ * &quot;-&quot;??_ ;_ @_ "/>
    <numFmt numFmtId="187" formatCode="_-* #,##0\ &quot;SFr.&quot;_-;\-* #,##0\ &quot;SFr.&quot;_-;_-* &quot;-&quot;\ &quot;SFr.&quot;_-;_-@_-"/>
    <numFmt numFmtId="188" formatCode="_-* #,##0.00_р_._-;\-* #,##0.00_р_._-;_-* \-??_р_._-;_-@_-"/>
  </numFmts>
  <fonts count="100">
    <font>
      <sz val="10"/>
      <name val="Arial Cyr"/>
      <family val="0"/>
    </font>
    <font>
      <b/>
      <sz val="18"/>
      <name val="Verdana"/>
      <family val="2"/>
    </font>
    <font>
      <b/>
      <i/>
      <sz val="18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b/>
      <sz val="16"/>
      <name val="Verdana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60"/>
      <name val="Verdana"/>
      <family val="2"/>
    </font>
    <font>
      <sz val="12"/>
      <name val="Verdana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Verdana"/>
      <family val="2"/>
    </font>
    <font>
      <sz val="10"/>
      <name val="Arial"/>
      <family val="2"/>
    </font>
    <font>
      <b/>
      <i/>
      <sz val="12"/>
      <name val="Times New Roman"/>
      <family val="1"/>
    </font>
    <font>
      <b/>
      <sz val="10"/>
      <name val="Verdana"/>
      <family val="2"/>
    </font>
    <font>
      <b/>
      <sz val="9"/>
      <name val="Times New Roman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color indexed="10"/>
      <name val="Verdana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9"/>
      <name val="Verdana"/>
      <family val="2"/>
    </font>
    <font>
      <i/>
      <sz val="8"/>
      <name val="Verdana"/>
      <family val="2"/>
    </font>
    <font>
      <sz val="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b/>
      <i/>
      <sz val="18"/>
      <name val="Verdana"/>
      <family val="2"/>
    </font>
    <font>
      <b/>
      <i/>
      <sz val="24"/>
      <name val="Verdana"/>
      <family val="2"/>
    </font>
    <font>
      <sz val="26"/>
      <name val="Verdana"/>
      <family val="2"/>
    </font>
    <font>
      <i/>
      <sz val="14"/>
      <name val="Verdana"/>
      <family val="2"/>
    </font>
    <font>
      <b/>
      <i/>
      <sz val="14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b/>
      <i/>
      <sz val="11"/>
      <color indexed="10"/>
      <name val="Verdana"/>
      <family val="2"/>
    </font>
    <font>
      <i/>
      <sz val="11"/>
      <color indexed="10"/>
      <name val="Verdana"/>
      <family val="2"/>
    </font>
    <font>
      <b/>
      <i/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b/>
      <i/>
      <sz val="10"/>
      <name val="Verdana"/>
      <family val="2"/>
    </font>
    <font>
      <b/>
      <sz val="22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b/>
      <sz val="24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24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7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7" borderId="0" applyNumberFormat="0" applyBorder="0" applyAlignment="0" applyProtection="0"/>
    <xf numFmtId="0" fontId="7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0" borderId="0" applyNumberFormat="0" applyBorder="0" applyAlignment="0" applyProtection="0"/>
    <xf numFmtId="0" fontId="7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3" borderId="0" applyNumberFormat="0" applyBorder="0" applyAlignment="0" applyProtection="0"/>
    <xf numFmtId="0" fontId="75" fillId="25" borderId="0" applyNumberFormat="0" applyBorder="0" applyAlignment="0" applyProtection="0"/>
    <xf numFmtId="0" fontId="45" fillId="13" borderId="0" applyNumberFormat="0" applyBorder="0" applyAlignment="0" applyProtection="0"/>
    <xf numFmtId="0" fontId="45" fillId="26" borderId="0" applyNumberFormat="0" applyBorder="0" applyAlignment="0" applyProtection="0"/>
    <xf numFmtId="0" fontId="45" fillId="13" borderId="0" applyNumberFormat="0" applyBorder="0" applyAlignment="0" applyProtection="0"/>
    <xf numFmtId="0" fontId="75" fillId="27" borderId="0" applyNumberFormat="0" applyBorder="0" applyAlignment="0" applyProtection="0"/>
    <xf numFmtId="0" fontId="45" fillId="14" borderId="0" applyNumberFormat="0" applyBorder="0" applyAlignment="0" applyProtection="0"/>
    <xf numFmtId="0" fontId="45" fillId="28" borderId="0" applyNumberFormat="0" applyBorder="0" applyAlignment="0" applyProtection="0"/>
    <xf numFmtId="0" fontId="45" fillId="14" borderId="0" applyNumberFormat="0" applyBorder="0" applyAlignment="0" applyProtection="0"/>
    <xf numFmtId="0" fontId="7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0" borderId="0" applyNumberFormat="0" applyBorder="0" applyAlignment="0" applyProtection="0"/>
    <xf numFmtId="0" fontId="76" fillId="32" borderId="1" applyNumberFormat="0" applyAlignment="0" applyProtection="0"/>
    <xf numFmtId="0" fontId="46" fillId="7" borderId="2" applyNumberFormat="0" applyAlignment="0" applyProtection="0"/>
    <xf numFmtId="0" fontId="46" fillId="33" borderId="2" applyNumberFormat="0" applyAlignment="0" applyProtection="0"/>
    <xf numFmtId="0" fontId="46" fillId="7" borderId="2" applyNumberFormat="0" applyAlignment="0" applyProtection="0"/>
    <xf numFmtId="0" fontId="77" fillId="34" borderId="3" applyNumberFormat="0" applyAlignment="0" applyProtection="0"/>
    <xf numFmtId="0" fontId="47" fillId="35" borderId="4" applyNumberFormat="0" applyAlignment="0" applyProtection="0"/>
    <xf numFmtId="0" fontId="47" fillId="36" borderId="4" applyNumberFormat="0" applyAlignment="0" applyProtection="0"/>
    <xf numFmtId="0" fontId="47" fillId="35" borderId="4" applyNumberFormat="0" applyAlignment="0" applyProtection="0"/>
    <xf numFmtId="0" fontId="78" fillId="34" borderId="1" applyNumberFormat="0" applyAlignment="0" applyProtection="0"/>
    <xf numFmtId="0" fontId="48" fillId="35" borderId="2" applyNumberFormat="0" applyAlignment="0" applyProtection="0"/>
    <xf numFmtId="0" fontId="48" fillId="36" borderId="2" applyNumberFormat="0" applyAlignment="0" applyProtection="0"/>
    <xf numFmtId="0" fontId="48" fillId="35" borderId="2" applyNumberFormat="0" applyAlignment="0" applyProtection="0"/>
    <xf numFmtId="0" fontId="7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44" fontId="44" fillId="0" borderId="0" applyFont="0" applyFill="0" applyBorder="0" applyAlignment="0" applyProtection="0"/>
    <xf numFmtId="185" fontId="13" fillId="0" borderId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44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1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13" fillId="0" borderId="0" applyFill="0" applyBorder="0" applyAlignment="0" applyProtection="0"/>
    <xf numFmtId="185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4" fontId="13" fillId="0" borderId="0" applyFill="0" applyBorder="0" applyAlignment="0" applyProtection="0"/>
    <xf numFmtId="185" fontId="13" fillId="0" borderId="0" applyFill="0" applyBorder="0" applyAlignment="0" applyProtection="0"/>
    <xf numFmtId="44" fontId="0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6" fontId="13" fillId="0" borderId="0" applyFill="0" applyBorder="0" applyAlignment="0" applyProtection="0"/>
    <xf numFmtId="184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44" fontId="0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0" fontId="13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3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44" fontId="44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5" fontId="0" fillId="0" borderId="0" applyFill="0" applyBorder="0" applyAlignment="0" applyProtection="0"/>
    <xf numFmtId="44" fontId="44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44" fontId="44" fillId="0" borderId="0" applyFont="0" applyFill="0" applyBorder="0" applyAlignment="0" applyProtection="0"/>
    <xf numFmtId="185" fontId="0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179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44" fontId="8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44" fontId="44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79" fontId="13" fillId="0" borderId="0" applyFont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184" fontId="13" fillId="0" borderId="0" applyFill="0" applyBorder="0" applyAlignment="0" applyProtection="0"/>
    <xf numFmtId="0" fontId="81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82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83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85" fillId="37" borderId="13" applyNumberFormat="0" applyAlignment="0" applyProtection="0"/>
    <xf numFmtId="0" fontId="53" fillId="38" borderId="14" applyNumberFormat="0" applyAlignment="0" applyProtection="0"/>
    <xf numFmtId="0" fontId="53" fillId="39" borderId="14" applyNumberFormat="0" applyAlignment="0" applyProtection="0"/>
    <xf numFmtId="0" fontId="53" fillId="38" borderId="14" applyNumberFormat="0" applyAlignment="0" applyProtection="0"/>
    <xf numFmtId="0" fontId="8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7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1" borderId="0" applyNumberFormat="0" applyBorder="0" applyAlignment="0" applyProtection="0"/>
    <xf numFmtId="0" fontId="8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44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0" fillId="0" borderId="0">
      <alignment/>
      <protection/>
    </xf>
    <xf numFmtId="0" fontId="13" fillId="0" borderId="0">
      <alignment/>
      <protection/>
    </xf>
    <xf numFmtId="0" fontId="88" fillId="0" borderId="0" applyNumberFormat="0" applyFill="0" applyBorder="0" applyAlignment="0" applyProtection="0"/>
    <xf numFmtId="0" fontId="89" fillId="43" borderId="0" applyNumberFormat="0" applyBorder="0" applyAlignment="0" applyProtection="0"/>
    <xf numFmtId="0" fontId="56" fillId="3" borderId="0" applyNumberFormat="0" applyBorder="0" applyAlignment="0" applyProtection="0"/>
    <xf numFmtId="0" fontId="56" fillId="44" borderId="0" applyNumberFormat="0" applyBorder="0" applyAlignment="0" applyProtection="0"/>
    <xf numFmtId="0" fontId="56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5" borderId="15" applyNumberFormat="0" applyFont="0" applyAlignment="0" applyProtection="0"/>
    <xf numFmtId="0" fontId="0" fillId="46" borderId="16" applyNumberFormat="0" applyFont="0" applyAlignment="0" applyProtection="0"/>
    <xf numFmtId="0" fontId="13" fillId="47" borderId="16" applyNumberFormat="0" applyAlignment="0" applyProtection="0"/>
    <xf numFmtId="0" fontId="13" fillId="47" borderId="16" applyNumberFormat="0" applyAlignment="0" applyProtection="0"/>
    <xf numFmtId="0" fontId="13" fillId="46" borderId="1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0" fontId="91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9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4" fillId="0" borderId="0" applyFont="0" applyFill="0" applyBorder="0" applyAlignment="0" applyProtection="0"/>
    <xf numFmtId="188" fontId="13" fillId="0" borderId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93" fillId="48" borderId="0" applyNumberFormat="0" applyBorder="0" applyAlignment="0" applyProtection="0"/>
    <xf numFmtId="0" fontId="60" fillId="4" borderId="0" applyNumberFormat="0" applyBorder="0" applyAlignment="0" applyProtection="0"/>
    <xf numFmtId="0" fontId="60" fillId="49" borderId="0" applyNumberFormat="0" applyBorder="0" applyAlignment="0" applyProtection="0"/>
    <xf numFmtId="0" fontId="60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547" applyFont="1" applyFill="1" applyAlignment="1">
      <alignment vertical="center"/>
      <protection/>
    </xf>
    <xf numFmtId="0" fontId="1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7" fillId="0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50" borderId="19" xfId="0" applyFont="1" applyFill="1" applyBorder="1" applyAlignment="1">
      <alignment horizontal="center" vertical="center"/>
    </xf>
    <xf numFmtId="0" fontId="17" fillId="50" borderId="19" xfId="0" applyFont="1" applyFill="1" applyBorder="1" applyAlignment="1">
      <alignment horizontal="center" vertical="center"/>
    </xf>
    <xf numFmtId="0" fontId="17" fillId="50" borderId="19" xfId="0" applyFont="1" applyFill="1" applyBorder="1" applyAlignment="1">
      <alignment horizontal="center" vertical="center" wrapText="1"/>
    </xf>
    <xf numFmtId="0" fontId="12" fillId="50" borderId="19" xfId="0" applyFont="1" applyFill="1" applyBorder="1" applyAlignment="1">
      <alignment horizontal="left" vertical="center" wrapText="1"/>
    </xf>
    <xf numFmtId="0" fontId="12" fillId="50" borderId="19" xfId="0" applyFont="1" applyFill="1" applyBorder="1" applyAlignment="1">
      <alignment vertical="center" wrapText="1"/>
    </xf>
    <xf numFmtId="0" fontId="17" fillId="50" borderId="19" xfId="0" applyFont="1" applyFill="1" applyBorder="1" applyAlignment="1">
      <alignment horizontal="left" vertical="center" wrapText="1"/>
    </xf>
    <xf numFmtId="0" fontId="17" fillId="50" borderId="20" xfId="0" applyFont="1" applyFill="1" applyBorder="1" applyAlignment="1">
      <alignment horizontal="center" vertical="center" wrapText="1"/>
    </xf>
    <xf numFmtId="0" fontId="12" fillId="50" borderId="19" xfId="0" applyFont="1" applyFill="1" applyBorder="1" applyAlignment="1">
      <alignment horizontal="center" vertical="center" textRotation="90" wrapText="1"/>
    </xf>
    <xf numFmtId="0" fontId="12" fillId="50" borderId="19" xfId="0" applyFont="1" applyFill="1" applyBorder="1" applyAlignment="1">
      <alignment horizontal="center" vertical="center" wrapText="1"/>
    </xf>
    <xf numFmtId="0" fontId="12" fillId="50" borderId="0" xfId="0" applyFont="1" applyFill="1" applyBorder="1" applyAlignment="1">
      <alignment horizontal="center" vertical="center" wrapText="1"/>
    </xf>
    <xf numFmtId="0" fontId="17" fillId="50" borderId="0" xfId="0" applyFont="1" applyFill="1" applyAlignment="1">
      <alignment horizontal="left" vertical="center"/>
    </xf>
    <xf numFmtId="0" fontId="17" fillId="50" borderId="0" xfId="0" applyFont="1" applyFill="1" applyAlignment="1">
      <alignment horizontal="center" vertical="center"/>
    </xf>
    <xf numFmtId="49" fontId="17" fillId="50" borderId="19" xfId="0" applyNumberFormat="1" applyFont="1" applyFill="1" applyBorder="1" applyAlignment="1">
      <alignment horizontal="center" vertical="center" wrapText="1"/>
    </xf>
    <xf numFmtId="0" fontId="17" fillId="50" borderId="22" xfId="0" applyFont="1" applyFill="1" applyBorder="1" applyAlignment="1">
      <alignment horizontal="center" vertical="center" wrapText="1"/>
    </xf>
    <xf numFmtId="0" fontId="12" fillId="50" borderId="23" xfId="0" applyFont="1" applyFill="1" applyBorder="1" applyAlignment="1">
      <alignment horizontal="left" vertical="center" wrapText="1"/>
    </xf>
    <xf numFmtId="0" fontId="12" fillId="50" borderId="23" xfId="0" applyFont="1" applyFill="1" applyBorder="1" applyAlignment="1">
      <alignment vertical="center" wrapText="1"/>
    </xf>
    <xf numFmtId="0" fontId="17" fillId="50" borderId="23" xfId="0" applyFont="1" applyFill="1" applyBorder="1" applyAlignment="1">
      <alignment horizontal="center" vertical="center"/>
    </xf>
    <xf numFmtId="49" fontId="17" fillId="50" borderId="23" xfId="0" applyNumberFormat="1" applyFont="1" applyFill="1" applyBorder="1" applyAlignment="1">
      <alignment horizontal="center" vertical="center" wrapText="1"/>
    </xf>
    <xf numFmtId="0" fontId="12" fillId="50" borderId="24" xfId="0" applyFont="1" applyFill="1" applyBorder="1" applyAlignment="1">
      <alignment vertical="center" wrapText="1"/>
    </xf>
    <xf numFmtId="0" fontId="17" fillId="50" borderId="22" xfId="0" applyFont="1" applyFill="1" applyBorder="1" applyAlignment="1">
      <alignment horizontal="left" vertical="center" wrapText="1"/>
    </xf>
    <xf numFmtId="0" fontId="17" fillId="50" borderId="25" xfId="0" applyFont="1" applyFill="1" applyBorder="1" applyAlignment="1">
      <alignment horizontal="center" vertical="center" wrapText="1"/>
    </xf>
    <xf numFmtId="0" fontId="17" fillId="50" borderId="23" xfId="0" applyFont="1" applyFill="1" applyBorder="1" applyAlignment="1">
      <alignment horizontal="center" vertical="center" wrapText="1"/>
    </xf>
    <xf numFmtId="0" fontId="17" fillId="50" borderId="0" xfId="0" applyFont="1" applyFill="1" applyAlignment="1">
      <alignment/>
    </xf>
    <xf numFmtId="0" fontId="26" fillId="50" borderId="19" xfId="0" applyFont="1" applyFill="1" applyBorder="1" applyAlignment="1">
      <alignment vertical="center" wrapText="1"/>
    </xf>
    <xf numFmtId="0" fontId="17" fillId="51" borderId="0" xfId="0" applyFont="1" applyFill="1" applyAlignment="1">
      <alignment horizontal="left" vertical="center"/>
    </xf>
    <xf numFmtId="0" fontId="17" fillId="51" borderId="0" xfId="0" applyFont="1" applyFill="1" applyAlignment="1">
      <alignment horizontal="center" vertical="center"/>
    </xf>
    <xf numFmtId="0" fontId="18" fillId="51" borderId="0" xfId="0" applyFont="1" applyFill="1" applyAlignment="1">
      <alignment/>
    </xf>
    <xf numFmtId="0" fontId="17" fillId="51" borderId="0" xfId="0" applyFont="1" applyFill="1" applyAlignment="1">
      <alignment horizontal="left"/>
    </xf>
    <xf numFmtId="0" fontId="17" fillId="51" borderId="0" xfId="0" applyFont="1" applyFill="1" applyAlignment="1">
      <alignment horizontal="center"/>
    </xf>
    <xf numFmtId="0" fontId="17" fillId="51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2" xfId="231" applyFont="1" applyFill="1" applyBorder="1" applyAlignment="1">
      <alignment horizontal="left" vertical="center" wrapText="1"/>
      <protection/>
    </xf>
    <xf numFmtId="49" fontId="17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2" fillId="51" borderId="2" xfId="0" applyFont="1" applyFill="1" applyBorder="1" applyAlignment="1">
      <alignment horizontal="center" vertical="center"/>
    </xf>
    <xf numFmtId="0" fontId="17" fillId="51" borderId="2" xfId="0" applyFont="1" applyFill="1" applyBorder="1" applyAlignment="1">
      <alignment horizontal="center" vertical="center"/>
    </xf>
    <xf numFmtId="0" fontId="17" fillId="51" borderId="2" xfId="0" applyFont="1" applyFill="1" applyBorder="1" applyAlignment="1">
      <alignment horizontal="center" vertical="center" wrapText="1"/>
    </xf>
    <xf numFmtId="0" fontId="12" fillId="51" borderId="2" xfId="0" applyFont="1" applyFill="1" applyBorder="1" applyAlignment="1">
      <alignment horizontal="left" vertical="center" wrapText="1"/>
    </xf>
    <xf numFmtId="0" fontId="12" fillId="51" borderId="2" xfId="0" applyFont="1" applyFill="1" applyBorder="1" applyAlignment="1">
      <alignment vertical="center" wrapText="1"/>
    </xf>
    <xf numFmtId="0" fontId="26" fillId="51" borderId="2" xfId="0" applyFont="1" applyFill="1" applyBorder="1" applyAlignment="1">
      <alignment vertical="center" wrapText="1"/>
    </xf>
    <xf numFmtId="0" fontId="17" fillId="51" borderId="2" xfId="0" applyFont="1" applyFill="1" applyBorder="1" applyAlignment="1">
      <alignment horizontal="left" vertical="center" wrapText="1"/>
    </xf>
    <xf numFmtId="0" fontId="17" fillId="51" borderId="2" xfId="0" applyFont="1" applyFill="1" applyBorder="1" applyAlignment="1">
      <alignment vertical="center" wrapText="1"/>
    </xf>
    <xf numFmtId="0" fontId="12" fillId="51" borderId="2" xfId="0" applyFont="1" applyFill="1" applyBorder="1" applyAlignment="1">
      <alignment horizontal="center" vertical="center" textRotation="90" wrapText="1"/>
    </xf>
    <xf numFmtId="49" fontId="17" fillId="51" borderId="2" xfId="0" applyNumberFormat="1" applyFont="1" applyFill="1" applyBorder="1" applyAlignment="1">
      <alignment horizontal="center" vertical="center"/>
    </xf>
    <xf numFmtId="0" fontId="12" fillId="51" borderId="2" xfId="0" applyFont="1" applyFill="1" applyBorder="1" applyAlignment="1">
      <alignment horizontal="center" vertical="center" wrapText="1"/>
    </xf>
    <xf numFmtId="49" fontId="17" fillId="51" borderId="2" xfId="0" applyNumberFormat="1" applyFont="1" applyFill="1" applyBorder="1" applyAlignment="1">
      <alignment horizontal="center" vertical="center" wrapText="1"/>
    </xf>
    <xf numFmtId="0" fontId="18" fillId="51" borderId="2" xfId="0" applyFont="1" applyFill="1" applyBorder="1" applyAlignment="1">
      <alignment vertical="center"/>
    </xf>
    <xf numFmtId="0" fontId="17" fillId="51" borderId="2" xfId="231" applyFont="1" applyFill="1" applyBorder="1" applyAlignment="1">
      <alignment horizontal="center" vertical="center" wrapText="1"/>
      <protection/>
    </xf>
    <xf numFmtId="0" fontId="17" fillId="0" borderId="2" xfId="23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4" fontId="27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8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27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3" fillId="0" borderId="0" xfId="0" applyFont="1" applyAlignment="1">
      <alignment horizontal="left"/>
    </xf>
    <xf numFmtId="49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1" fontId="28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1" fontId="2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2" fillId="51" borderId="26" xfId="0" applyFont="1" applyFill="1" applyBorder="1" applyAlignment="1">
      <alignment horizontal="center" vertical="center" wrapText="1"/>
    </xf>
    <xf numFmtId="0" fontId="17" fillId="51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49" fontId="12" fillId="0" borderId="28" xfId="0" applyNumberFormat="1" applyFont="1" applyFill="1" applyBorder="1" applyAlignment="1">
      <alignment horizontal="right"/>
    </xf>
    <xf numFmtId="1" fontId="28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7" fontId="15" fillId="0" borderId="0" xfId="683" applyNumberFormat="1" applyFont="1" applyFill="1" applyBorder="1" applyAlignment="1" applyProtection="1">
      <alignment horizontal="center" vertical="center" wrapText="1"/>
      <protection locked="0"/>
    </xf>
    <xf numFmtId="1" fontId="2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 wrapText="1"/>
    </xf>
    <xf numFmtId="20" fontId="29" fillId="0" borderId="2" xfId="0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 wrapText="1"/>
    </xf>
    <xf numFmtId="14" fontId="12" fillId="0" borderId="0" xfId="547" applyNumberFormat="1" applyFont="1" applyFill="1" applyAlignment="1">
      <alignment horizontal="right" vertical="center"/>
      <protection/>
    </xf>
    <xf numFmtId="0" fontId="38" fillId="0" borderId="0" xfId="0" applyFont="1" applyAlignment="1">
      <alignment horizontal="center" vertical="center" wrapText="1"/>
    </xf>
    <xf numFmtId="20" fontId="36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20" fontId="29" fillId="0" borderId="0" xfId="0" applyNumberFormat="1" applyFont="1" applyFill="1" applyBorder="1" applyAlignment="1">
      <alignment horizontal="center" vertical="center"/>
    </xf>
    <xf numFmtId="0" fontId="12" fillId="51" borderId="0" xfId="0" applyFont="1" applyFill="1" applyBorder="1" applyAlignment="1">
      <alignment horizontal="left" vertical="center" wrapText="1"/>
    </xf>
    <xf numFmtId="0" fontId="12" fillId="51" borderId="0" xfId="0" applyFont="1" applyFill="1" applyBorder="1" applyAlignment="1">
      <alignment vertical="center" wrapText="1"/>
    </xf>
    <xf numFmtId="0" fontId="12" fillId="51" borderId="0" xfId="0" applyFont="1" applyFill="1" applyBorder="1" applyAlignment="1">
      <alignment horizontal="center" vertical="center" wrapText="1"/>
    </xf>
    <xf numFmtId="20" fontId="61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 wrapText="1"/>
    </xf>
    <xf numFmtId="0" fontId="12" fillId="51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43" fillId="0" borderId="0" xfId="0" applyFont="1" applyAlignment="1">
      <alignment/>
    </xf>
    <xf numFmtId="0" fontId="63" fillId="0" borderId="0" xfId="0" applyFont="1" applyAlignment="1">
      <alignment horizontal="left"/>
    </xf>
    <xf numFmtId="49" fontId="17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0" fontId="63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15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77" fontId="94" fillId="0" borderId="2" xfId="683" applyNumberFormat="1" applyFont="1" applyFill="1" applyBorder="1" applyAlignment="1" applyProtection="1">
      <alignment horizontal="center" vertical="center" wrapText="1"/>
      <protection locked="0"/>
    </xf>
    <xf numFmtId="1" fontId="95" fillId="0" borderId="2" xfId="0" applyNumberFormat="1" applyFont="1" applyBorder="1" applyAlignment="1">
      <alignment horizontal="center" vertical="center" wrapText="1"/>
    </xf>
    <xf numFmtId="176" fontId="96" fillId="0" borderId="2" xfId="0" applyNumberFormat="1" applyFont="1" applyBorder="1" applyAlignment="1">
      <alignment horizontal="center" vertical="center"/>
    </xf>
    <xf numFmtId="0" fontId="97" fillId="0" borderId="2" xfId="0" applyFont="1" applyBorder="1" applyAlignment="1">
      <alignment horizontal="center" vertical="center"/>
    </xf>
    <xf numFmtId="176" fontId="98" fillId="0" borderId="2" xfId="0" applyNumberFormat="1" applyFont="1" applyBorder="1" applyAlignment="1">
      <alignment horizontal="center" vertical="center"/>
    </xf>
    <xf numFmtId="0" fontId="97" fillId="0" borderId="2" xfId="0" applyFont="1" applyFill="1" applyBorder="1" applyAlignment="1">
      <alignment horizontal="center" vertical="center"/>
    </xf>
    <xf numFmtId="177" fontId="94" fillId="0" borderId="29" xfId="683" applyNumberFormat="1" applyFont="1" applyFill="1" applyBorder="1" applyAlignment="1" applyProtection="1">
      <alignment horizontal="center" vertical="center" wrapText="1"/>
      <protection locked="0"/>
    </xf>
    <xf numFmtId="177" fontId="15" fillId="0" borderId="29" xfId="683" applyNumberFormat="1" applyFont="1" applyFill="1" applyBorder="1" applyAlignment="1" applyProtection="1">
      <alignment horizontal="center" vertical="center" wrapText="1"/>
      <protection locked="0"/>
    </xf>
    <xf numFmtId="177" fontId="38" fillId="0" borderId="0" xfId="683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>
      <alignment horizontal="center"/>
    </xf>
    <xf numFmtId="176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 wrapText="1"/>
    </xf>
    <xf numFmtId="176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1" fontId="29" fillId="0" borderId="2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20" fontId="17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15" fillId="0" borderId="2" xfId="683" applyNumberFormat="1" applyFont="1" applyFill="1" applyBorder="1" applyAlignment="1" applyProtection="1">
      <alignment horizontal="center" vertical="center" wrapText="1"/>
      <protection locked="0"/>
    </xf>
    <xf numFmtId="2" fontId="27" fillId="0" borderId="2" xfId="0" applyNumberFormat="1" applyFont="1" applyBorder="1" applyAlignment="1">
      <alignment horizontal="center" vertical="center"/>
    </xf>
    <xf numFmtId="2" fontId="4" fillId="0" borderId="2" xfId="683" applyNumberFormat="1" applyFont="1" applyFill="1" applyBorder="1" applyAlignment="1" applyProtection="1">
      <alignment horizontal="center" vertical="center" wrapText="1"/>
      <protection locked="0"/>
    </xf>
    <xf numFmtId="1" fontId="27" fillId="0" borderId="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49" fontId="12" fillId="0" borderId="28" xfId="0" applyNumberFormat="1" applyFont="1" applyFill="1" applyBorder="1" applyAlignment="1">
      <alignment/>
    </xf>
    <xf numFmtId="0" fontId="29" fillId="0" borderId="2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vertical="center" wrapText="1"/>
    </xf>
    <xf numFmtId="49" fontId="12" fillId="0" borderId="28" xfId="0" applyNumberFormat="1" applyFont="1" applyFill="1" applyBorder="1" applyAlignment="1">
      <alignment horizontal="right"/>
    </xf>
    <xf numFmtId="177" fontId="15" fillId="0" borderId="30" xfId="683" applyNumberFormat="1" applyFont="1" applyFill="1" applyBorder="1" applyAlignment="1" applyProtection="1">
      <alignment horizontal="center" vertical="center" wrapText="1"/>
      <protection locked="0"/>
    </xf>
    <xf numFmtId="177" fontId="15" fillId="0" borderId="31" xfId="683" applyNumberFormat="1" applyFont="1" applyFill="1" applyBorder="1" applyAlignment="1" applyProtection="1">
      <alignment horizontal="center" vertical="center" wrapText="1"/>
      <protection locked="0"/>
    </xf>
    <xf numFmtId="177" fontId="15" fillId="0" borderId="26" xfId="683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99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703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Hyperlink" xfId="269"/>
    <cellStyle name="Currency" xfId="270"/>
    <cellStyle name="Currency [0]" xfId="271"/>
    <cellStyle name="Денежный 10" xfId="272"/>
    <cellStyle name="Денежный 10 2" xfId="273"/>
    <cellStyle name="Денежный 10 2 2" xfId="274"/>
    <cellStyle name="Денежный 10 2 3" xfId="275"/>
    <cellStyle name="Денежный 10 2 4" xfId="276"/>
    <cellStyle name="Денежный 10 3" xfId="277"/>
    <cellStyle name="Денежный 10 3 2" xfId="278"/>
    <cellStyle name="Денежный 10 3 3" xfId="279"/>
    <cellStyle name="Денежный 10 4" xfId="280"/>
    <cellStyle name="Денежный 10 4 2" xfId="281"/>
    <cellStyle name="Денежный 10 4 3" xfId="282"/>
    <cellStyle name="Денежный 11 10" xfId="283"/>
    <cellStyle name="Денежный 11 2" xfId="284"/>
    <cellStyle name="Денежный 11 2 2" xfId="285"/>
    <cellStyle name="Денежный 11 2 2 2" xfId="286"/>
    <cellStyle name="Денежный 11 2 2 3" xfId="287"/>
    <cellStyle name="Денежный 11 3" xfId="288"/>
    <cellStyle name="Денежный 11 4" xfId="289"/>
    <cellStyle name="Денежный 11 5" xfId="290"/>
    <cellStyle name="Денежный 11 6" xfId="291"/>
    <cellStyle name="Денежный 11 7" xfId="292"/>
    <cellStyle name="Денежный 11 8" xfId="293"/>
    <cellStyle name="Денежный 11 9" xfId="294"/>
    <cellStyle name="Денежный 11 9 2" xfId="295"/>
    <cellStyle name="Денежный 11 9 3" xfId="296"/>
    <cellStyle name="Денежный 12" xfId="297"/>
    <cellStyle name="Денежный 12 10" xfId="298"/>
    <cellStyle name="Денежный 12 11" xfId="299"/>
    <cellStyle name="Денежный 12 12" xfId="300"/>
    <cellStyle name="Денежный 12 12 2" xfId="301"/>
    <cellStyle name="Денежный 12 12 2 2" xfId="302"/>
    <cellStyle name="Денежный 12 12 2 3" xfId="303"/>
    <cellStyle name="Денежный 12 12 3" xfId="304"/>
    <cellStyle name="Денежный 12 12 4" xfId="305"/>
    <cellStyle name="Денежный 12 12 5" xfId="306"/>
    <cellStyle name="Денежный 12 12_Мастер" xfId="307"/>
    <cellStyle name="Денежный 12 13" xfId="308"/>
    <cellStyle name="Денежный 12 14" xfId="309"/>
    <cellStyle name="Денежный 12 2" xfId="310"/>
    <cellStyle name="Денежный 12 2 2" xfId="311"/>
    <cellStyle name="Денежный 12 2 3" xfId="312"/>
    <cellStyle name="Денежный 12 3" xfId="313"/>
    <cellStyle name="Денежный 12 3 2" xfId="314"/>
    <cellStyle name="Денежный 12 4" xfId="315"/>
    <cellStyle name="Денежный 12 5" xfId="316"/>
    <cellStyle name="Денежный 12 6" xfId="317"/>
    <cellStyle name="Денежный 12 7" xfId="318"/>
    <cellStyle name="Денежный 12 8" xfId="319"/>
    <cellStyle name="Денежный 12 9" xfId="320"/>
    <cellStyle name="Денежный 13 10" xfId="321"/>
    <cellStyle name="Денежный 13 2" xfId="322"/>
    <cellStyle name="Денежный 13 3" xfId="323"/>
    <cellStyle name="Денежный 13 4" xfId="324"/>
    <cellStyle name="Денежный 13 5" xfId="325"/>
    <cellStyle name="Денежный 13 6" xfId="326"/>
    <cellStyle name="Денежный 13 7" xfId="327"/>
    <cellStyle name="Денежный 13 8" xfId="328"/>
    <cellStyle name="Денежный 13 9" xfId="329"/>
    <cellStyle name="Денежный 14 2" xfId="330"/>
    <cellStyle name="Денежный 14 3" xfId="331"/>
    <cellStyle name="Денежный 14 4" xfId="332"/>
    <cellStyle name="Денежный 14 5" xfId="333"/>
    <cellStyle name="Денежный 14 6" xfId="334"/>
    <cellStyle name="Денежный 14 7" xfId="335"/>
    <cellStyle name="Денежный 14 8" xfId="336"/>
    <cellStyle name="Денежный 14 9" xfId="337"/>
    <cellStyle name="Денежный 2" xfId="338"/>
    <cellStyle name="Денежный 2 10" xfId="339"/>
    <cellStyle name="Денежный 2 10 2" xfId="340"/>
    <cellStyle name="Денежный 2 11" xfId="341"/>
    <cellStyle name="Денежный 2 11 2" xfId="342"/>
    <cellStyle name="Денежный 2 11 3" xfId="343"/>
    <cellStyle name="Денежный 2 12" xfId="344"/>
    <cellStyle name="Денежный 2 13" xfId="345"/>
    <cellStyle name="Денежный 2 13 2" xfId="346"/>
    <cellStyle name="Денежный 2 13 3" xfId="347"/>
    <cellStyle name="Денежный 2 14" xfId="348"/>
    <cellStyle name="Денежный 2 15" xfId="349"/>
    <cellStyle name="Денежный 2 16" xfId="350"/>
    <cellStyle name="Денежный 2 17" xfId="351"/>
    <cellStyle name="Денежный 2 18" xfId="352"/>
    <cellStyle name="Денежный 2 19" xfId="353"/>
    <cellStyle name="Денежный 2 2" xfId="354"/>
    <cellStyle name="Денежный 2 2 2" xfId="355"/>
    <cellStyle name="Денежный 2 2 2 2" xfId="356"/>
    <cellStyle name="Денежный 2 2 2 3" xfId="357"/>
    <cellStyle name="Денежный 2 2 3" xfId="358"/>
    <cellStyle name="Денежный 2 2 4" xfId="359"/>
    <cellStyle name="Денежный 2 20" xfId="360"/>
    <cellStyle name="Денежный 2 21" xfId="361"/>
    <cellStyle name="Денежный 2 22" xfId="362"/>
    <cellStyle name="Денежный 2 23" xfId="363"/>
    <cellStyle name="Денежный 2 24" xfId="364"/>
    <cellStyle name="Денежный 2 24 2" xfId="365"/>
    <cellStyle name="Денежный 2 25" xfId="366"/>
    <cellStyle name="Денежный 2 26" xfId="367"/>
    <cellStyle name="Денежный 2 27" xfId="368"/>
    <cellStyle name="Денежный 2 28" xfId="369"/>
    <cellStyle name="Денежный 2 3" xfId="370"/>
    <cellStyle name="Денежный 2 3 2" xfId="371"/>
    <cellStyle name="Денежный 2 3 2 2" xfId="372"/>
    <cellStyle name="Денежный 2 3 2 3" xfId="373"/>
    <cellStyle name="Денежный 2 3 3" xfId="374"/>
    <cellStyle name="Денежный 2 3 4" xfId="375"/>
    <cellStyle name="Денежный 2 3 5" xfId="376"/>
    <cellStyle name="Денежный 2 3 6" xfId="377"/>
    <cellStyle name="Денежный 2 3 7" xfId="378"/>
    <cellStyle name="Денежный 2 3 8" xfId="379"/>
    <cellStyle name="Денежный 2 3 9" xfId="380"/>
    <cellStyle name="Денежный 2 3 9 2" xfId="381"/>
    <cellStyle name="Денежный 2 3 9 2 2" xfId="382"/>
    <cellStyle name="Денежный 2 3 9 2 3" xfId="383"/>
    <cellStyle name="Денежный 2 3 9 3" xfId="384"/>
    <cellStyle name="Денежный 2 3 9 4" xfId="385"/>
    <cellStyle name="Денежный 2 4" xfId="386"/>
    <cellStyle name="Денежный 2 4 2" xfId="387"/>
    <cellStyle name="Денежный 2 4 3" xfId="388"/>
    <cellStyle name="Денежный 2 4 4" xfId="389"/>
    <cellStyle name="Денежный 2 4 5" xfId="390"/>
    <cellStyle name="Денежный 2 4 6" xfId="391"/>
    <cellStyle name="Денежный 2 4 7" xfId="392"/>
    <cellStyle name="Денежный 2 4 8" xfId="393"/>
    <cellStyle name="Денежный 2 4 9" xfId="394"/>
    <cellStyle name="Денежный 2 5" xfId="395"/>
    <cellStyle name="Денежный 2 5 2" xfId="396"/>
    <cellStyle name="Денежный 2 5 3" xfId="397"/>
    <cellStyle name="Денежный 2 6" xfId="398"/>
    <cellStyle name="Денежный 2 7" xfId="399"/>
    <cellStyle name="Денежный 2 8" xfId="400"/>
    <cellStyle name="Денежный 2 9" xfId="401"/>
    <cellStyle name="Денежный 24 2" xfId="402"/>
    <cellStyle name="Денежный 24 3" xfId="403"/>
    <cellStyle name="Денежный 24 3 2" xfId="404"/>
    <cellStyle name="Денежный 24 3 3" xfId="405"/>
    <cellStyle name="Денежный 24 4" xfId="406"/>
    <cellStyle name="Денежный 24 5" xfId="407"/>
    <cellStyle name="Денежный 26" xfId="408"/>
    <cellStyle name="Денежный 3" xfId="409"/>
    <cellStyle name="Денежный 3 2" xfId="410"/>
    <cellStyle name="Денежный 3 2 2" xfId="411"/>
    <cellStyle name="Денежный 3 2 2 2" xfId="412"/>
    <cellStyle name="Денежный 3 2 3" xfId="413"/>
    <cellStyle name="Денежный 3 3" xfId="414"/>
    <cellStyle name="Денежный 3 3 2" xfId="415"/>
    <cellStyle name="Денежный 3 3 3" xfId="416"/>
    <cellStyle name="Денежный 3 4" xfId="417"/>
    <cellStyle name="Денежный 3 4 2" xfId="418"/>
    <cellStyle name="Денежный 3 4 3" xfId="419"/>
    <cellStyle name="Денежный 3 5" xfId="420"/>
    <cellStyle name="Денежный 3 5 2" xfId="421"/>
    <cellStyle name="Денежный 3 6" xfId="422"/>
    <cellStyle name="Денежный 3 6 2" xfId="423"/>
    <cellStyle name="Денежный 3 7" xfId="424"/>
    <cellStyle name="Денежный 3 8" xfId="425"/>
    <cellStyle name="Денежный 4 10" xfId="426"/>
    <cellStyle name="Денежный 4 11" xfId="427"/>
    <cellStyle name="Денежный 4 12" xfId="428"/>
    <cellStyle name="Денежный 4 13" xfId="429"/>
    <cellStyle name="Денежный 4 14" xfId="430"/>
    <cellStyle name="Денежный 4 14 2" xfId="431"/>
    <cellStyle name="Денежный 4 14 3" xfId="432"/>
    <cellStyle name="Денежный 4 2" xfId="433"/>
    <cellStyle name="Денежный 4 2 2" xfId="434"/>
    <cellStyle name="Денежный 4 2 3" xfId="435"/>
    <cellStyle name="Денежный 4 3" xfId="436"/>
    <cellStyle name="Денежный 4 3 2" xfId="437"/>
    <cellStyle name="Денежный 4 3 3" xfId="438"/>
    <cellStyle name="Денежный 4 4" xfId="439"/>
    <cellStyle name="Денежный 4 4 2" xfId="440"/>
    <cellStyle name="Денежный 4 5" xfId="441"/>
    <cellStyle name="Денежный 4 5 2" xfId="442"/>
    <cellStyle name="Денежный 4 6" xfId="443"/>
    <cellStyle name="Денежный 4 7" xfId="444"/>
    <cellStyle name="Денежный 4 8" xfId="445"/>
    <cellStyle name="Денежный 4 9" xfId="446"/>
    <cellStyle name="Денежный 5 2" xfId="447"/>
    <cellStyle name="Денежный 5 2 2" xfId="448"/>
    <cellStyle name="Денежный 5 2 3" xfId="449"/>
    <cellStyle name="Денежный 5 3" xfId="450"/>
    <cellStyle name="Денежный 5 3 2" xfId="451"/>
    <cellStyle name="Денежный 5 4" xfId="452"/>
    <cellStyle name="Денежный 5 5" xfId="453"/>
    <cellStyle name="Денежный 6" xfId="454"/>
    <cellStyle name="Денежный 6 2" xfId="455"/>
    <cellStyle name="Денежный 6 2 2" xfId="456"/>
    <cellStyle name="Денежный 6 2 3" xfId="457"/>
    <cellStyle name="Денежный 6 3" xfId="458"/>
    <cellStyle name="Денежный 6 4" xfId="459"/>
    <cellStyle name="Денежный 6 5" xfId="460"/>
    <cellStyle name="Денежный 6 6" xfId="461"/>
    <cellStyle name="Денежный 6 7" xfId="462"/>
    <cellStyle name="Денежный 6 7 2" xfId="463"/>
    <cellStyle name="Денежный 6 7 3" xfId="464"/>
    <cellStyle name="Денежный 6 8" xfId="465"/>
    <cellStyle name="Денежный 7 2" xfId="466"/>
    <cellStyle name="Денежный 7 2 2" xfId="467"/>
    <cellStyle name="Денежный 7 2 3" xfId="468"/>
    <cellStyle name="Денежный 7 3" xfId="469"/>
    <cellStyle name="Денежный 7 4" xfId="470"/>
    <cellStyle name="Денежный 7 5" xfId="471"/>
    <cellStyle name="Денежный 7 6" xfId="472"/>
    <cellStyle name="Денежный 8 2" xfId="473"/>
    <cellStyle name="Денежный 8 2 2" xfId="474"/>
    <cellStyle name="Денежный 8 2 3" xfId="475"/>
    <cellStyle name="Денежный 8 3" xfId="476"/>
    <cellStyle name="Денежный 8 3 2" xfId="477"/>
    <cellStyle name="Денежный 8 4" xfId="478"/>
    <cellStyle name="Денежный 8 5" xfId="479"/>
    <cellStyle name="Денежный 8 6" xfId="480"/>
    <cellStyle name="Денежный 9 2" xfId="481"/>
    <cellStyle name="Денежный 9 2 2" xfId="482"/>
    <cellStyle name="Денежный 9 2 3" xfId="483"/>
    <cellStyle name="Денежный 9 3" xfId="484"/>
    <cellStyle name="Заголовок 1" xfId="485"/>
    <cellStyle name="Заголовок 1 2" xfId="486"/>
    <cellStyle name="Заголовок 1 3" xfId="487"/>
    <cellStyle name="Заголовок 2" xfId="488"/>
    <cellStyle name="Заголовок 2 2" xfId="489"/>
    <cellStyle name="Заголовок 2 3" xfId="490"/>
    <cellStyle name="Заголовок 3" xfId="491"/>
    <cellStyle name="Заголовок 3 2" xfId="492"/>
    <cellStyle name="Заголовок 3 3" xfId="493"/>
    <cellStyle name="Заголовок 4" xfId="494"/>
    <cellStyle name="Заголовок 4 2" xfId="495"/>
    <cellStyle name="Заголовок 4 3" xfId="496"/>
    <cellStyle name="Итог" xfId="497"/>
    <cellStyle name="Итог 2" xfId="498"/>
    <cellStyle name="Итог 3" xfId="499"/>
    <cellStyle name="Контрольная ячейка" xfId="500"/>
    <cellStyle name="Контрольная ячейка 2" xfId="501"/>
    <cellStyle name="Контрольная ячейка 3" xfId="502"/>
    <cellStyle name="Контрольная ячейка 4" xfId="503"/>
    <cellStyle name="Название" xfId="504"/>
    <cellStyle name="Название 2" xfId="505"/>
    <cellStyle name="Название 3" xfId="506"/>
    <cellStyle name="Нейтральный" xfId="507"/>
    <cellStyle name="Нейтральный 2" xfId="508"/>
    <cellStyle name="Нейтральный 3" xfId="509"/>
    <cellStyle name="Нейтральный 4" xfId="510"/>
    <cellStyle name="Обычный 10" xfId="511"/>
    <cellStyle name="Обычный 11" xfId="512"/>
    <cellStyle name="Обычный 11 10" xfId="513"/>
    <cellStyle name="Обычный 11 11" xfId="514"/>
    <cellStyle name="Обычный 11 12" xfId="515"/>
    <cellStyle name="Обычный 11 2" xfId="516"/>
    <cellStyle name="Обычный 11 3" xfId="517"/>
    <cellStyle name="Обычный 11 4" xfId="518"/>
    <cellStyle name="Обычный 11 5" xfId="519"/>
    <cellStyle name="Обычный 11 6" xfId="520"/>
    <cellStyle name="Обычный 11 7" xfId="521"/>
    <cellStyle name="Обычный 11 8" xfId="522"/>
    <cellStyle name="Обычный 11 9" xfId="523"/>
    <cellStyle name="Обычный 17 2" xfId="524"/>
    <cellStyle name="Обычный 17 3" xfId="525"/>
    <cellStyle name="Обычный 18 2" xfId="526"/>
    <cellStyle name="Обычный 18 3" xfId="527"/>
    <cellStyle name="Обычный 2" xfId="528"/>
    <cellStyle name="Обычный 2 10" xfId="529"/>
    <cellStyle name="Обычный 2 11" xfId="530"/>
    <cellStyle name="Обычный 2 12" xfId="531"/>
    <cellStyle name="Обычный 2 13" xfId="532"/>
    <cellStyle name="Обычный 2 14" xfId="533"/>
    <cellStyle name="Обычный 2 14 2" xfId="534"/>
    <cellStyle name="Обычный 2 14 3" xfId="535"/>
    <cellStyle name="Обычный 2 14 4" xfId="536"/>
    <cellStyle name="Обычный 2 14 5" xfId="537"/>
    <cellStyle name="Обычный 2 14 6" xfId="538"/>
    <cellStyle name="Обычный 2 14 7" xfId="539"/>
    <cellStyle name="Обычный 2 14 8" xfId="540"/>
    <cellStyle name="Обычный 2 14 9" xfId="541"/>
    <cellStyle name="Обычный 2 15" xfId="542"/>
    <cellStyle name="Обычный 2 16" xfId="543"/>
    <cellStyle name="Обычный 2 17" xfId="544"/>
    <cellStyle name="Обычный 2 18" xfId="545"/>
    <cellStyle name="Обычный 2 19" xfId="546"/>
    <cellStyle name="Обычный 2 2" xfId="547"/>
    <cellStyle name="Обычный 2 2 2" xfId="548"/>
    <cellStyle name="Обычный 2 2 2 2" xfId="549"/>
    <cellStyle name="Обычный 2 2 2 3" xfId="550"/>
    <cellStyle name="Обычный 2 2 2 3 2" xfId="551"/>
    <cellStyle name="Обычный 2 2 2 4" xfId="552"/>
    <cellStyle name="Обычный 2 2 3" xfId="553"/>
    <cellStyle name="Обычный 2 2 3 2" xfId="554"/>
    <cellStyle name="Обычный 2 2 3 2 2" xfId="555"/>
    <cellStyle name="Обычный 2 2 3 2 3" xfId="556"/>
    <cellStyle name="Обычный 2 2 3 3" xfId="557"/>
    <cellStyle name="Обычный 2 2 3 4" xfId="558"/>
    <cellStyle name="Обычный 2 2 4" xfId="559"/>
    <cellStyle name="Обычный 2 2_База1 (version 1)" xfId="560"/>
    <cellStyle name="Обычный 2 20" xfId="561"/>
    <cellStyle name="Обычный 2 21" xfId="562"/>
    <cellStyle name="Обычный 2 22" xfId="563"/>
    <cellStyle name="Обычный 2 23" xfId="564"/>
    <cellStyle name="Обычный 2 3" xfId="565"/>
    <cellStyle name="Обычный 2 3 2" xfId="566"/>
    <cellStyle name="Обычный 2 3 2 2" xfId="567"/>
    <cellStyle name="Обычный 2 3 2 3" xfId="568"/>
    <cellStyle name="Обычный 2 3 3" xfId="569"/>
    <cellStyle name="Обычный 2 3 4" xfId="570"/>
    <cellStyle name="Обычный 2 3 5" xfId="571"/>
    <cellStyle name="Обычный 2 3 6" xfId="572"/>
    <cellStyle name="Обычный 2 3 7" xfId="573"/>
    <cellStyle name="Обычный 2 3 8" xfId="574"/>
    <cellStyle name="Обычный 2 3 9" xfId="575"/>
    <cellStyle name="Обычный 2 4" xfId="576"/>
    <cellStyle name="Обычный 2 4 10" xfId="577"/>
    <cellStyle name="Обычный 2 4 2" xfId="578"/>
    <cellStyle name="Обычный 2 4 2 2" xfId="579"/>
    <cellStyle name="Обычный 2 4 2 3" xfId="580"/>
    <cellStyle name="Обычный 2 4 3" xfId="581"/>
    <cellStyle name="Обычный 2 4 4" xfId="582"/>
    <cellStyle name="Обычный 2 4 5" xfId="583"/>
    <cellStyle name="Обычный 2 4 6" xfId="584"/>
    <cellStyle name="Обычный 2 4 7" xfId="585"/>
    <cellStyle name="Обычный 2 4 8" xfId="586"/>
    <cellStyle name="Обычный 2 4 9" xfId="587"/>
    <cellStyle name="Обычный 2 5" xfId="588"/>
    <cellStyle name="Обычный 2 5 2" xfId="589"/>
    <cellStyle name="Обычный 2 5 2 2" xfId="590"/>
    <cellStyle name="Обычный 2 5 3" xfId="591"/>
    <cellStyle name="Обычный 2 5 3 2" xfId="592"/>
    <cellStyle name="Обычный 2 5 3 3" xfId="593"/>
    <cellStyle name="Обычный 2 6" xfId="594"/>
    <cellStyle name="Обычный 2 6 2" xfId="595"/>
    <cellStyle name="Обычный 2 6 2 2" xfId="596"/>
    <cellStyle name="Обычный 2 6 2 3" xfId="597"/>
    <cellStyle name="Обычный 2 7" xfId="598"/>
    <cellStyle name="Обычный 2 8" xfId="599"/>
    <cellStyle name="Обычный 2 9" xfId="600"/>
    <cellStyle name="Обычный 2_Выездка ноябрь 2010 г." xfId="601"/>
    <cellStyle name="Обычный 3" xfId="602"/>
    <cellStyle name="Обычный 3 2" xfId="603"/>
    <cellStyle name="Обычный 3 2 2" xfId="604"/>
    <cellStyle name="Обычный 3 2 3" xfId="605"/>
    <cellStyle name="Обычный 3 3" xfId="606"/>
    <cellStyle name="Обычный 3 3 2" xfId="607"/>
    <cellStyle name="Обычный 3 3 3" xfId="608"/>
    <cellStyle name="Обычный 3 4" xfId="609"/>
    <cellStyle name="Обычный 3 5" xfId="610"/>
    <cellStyle name="Обычный 3 5 2" xfId="611"/>
    <cellStyle name="Обычный 3 6" xfId="612"/>
    <cellStyle name="Обычный 3 7" xfId="613"/>
    <cellStyle name="Обычный 3 8" xfId="614"/>
    <cellStyle name="Обычный 3 9" xfId="615"/>
    <cellStyle name="Обычный 4" xfId="616"/>
    <cellStyle name="Обычный 4 10" xfId="617"/>
    <cellStyle name="Обычный 4 11" xfId="618"/>
    <cellStyle name="Обычный 4 12" xfId="619"/>
    <cellStyle name="Обычный 4 13" xfId="620"/>
    <cellStyle name="Обычный 4 14" xfId="621"/>
    <cellStyle name="Обычный 4 2" xfId="622"/>
    <cellStyle name="Обычный 4 2 2" xfId="623"/>
    <cellStyle name="Обычный 4 2 3" xfId="624"/>
    <cellStyle name="Обычный 4 3" xfId="625"/>
    <cellStyle name="Обычный 4 4" xfId="626"/>
    <cellStyle name="Обычный 4 5" xfId="627"/>
    <cellStyle name="Обычный 4 6" xfId="628"/>
    <cellStyle name="Обычный 4 7" xfId="629"/>
    <cellStyle name="Обычный 4 8" xfId="630"/>
    <cellStyle name="Обычный 4 9" xfId="631"/>
    <cellStyle name="Обычный 5" xfId="632"/>
    <cellStyle name="Обычный 5 10" xfId="633"/>
    <cellStyle name="Обычный 5 11" xfId="634"/>
    <cellStyle name="Обычный 5 12" xfId="635"/>
    <cellStyle name="Обычный 5 13" xfId="636"/>
    <cellStyle name="Обычный 5 14" xfId="637"/>
    <cellStyle name="Обычный 5 2" xfId="638"/>
    <cellStyle name="Обычный 5 2 2" xfId="639"/>
    <cellStyle name="Обычный 5 2 3" xfId="640"/>
    <cellStyle name="Обычный 5 3" xfId="641"/>
    <cellStyle name="Обычный 5 3 2" xfId="642"/>
    <cellStyle name="Обычный 5 3 3" xfId="643"/>
    <cellStyle name="Обычный 5 4" xfId="644"/>
    <cellStyle name="Обычный 5 4 2" xfId="645"/>
    <cellStyle name="Обычный 5 5" xfId="646"/>
    <cellStyle name="Обычный 5 6" xfId="647"/>
    <cellStyle name="Обычный 5 7" xfId="648"/>
    <cellStyle name="Обычный 5 8" xfId="649"/>
    <cellStyle name="Обычный 5 9" xfId="650"/>
    <cellStyle name="Обычный 5_25_05_13" xfId="651"/>
    <cellStyle name="Обычный 6" xfId="652"/>
    <cellStyle name="Обычный 6 10" xfId="653"/>
    <cellStyle name="Обычный 6 11" xfId="654"/>
    <cellStyle name="Обычный 6 12" xfId="655"/>
    <cellStyle name="Обычный 6 13" xfId="656"/>
    <cellStyle name="Обычный 6 2" xfId="657"/>
    <cellStyle name="Обычный 6 2 2" xfId="658"/>
    <cellStyle name="Обычный 6 3" xfId="659"/>
    <cellStyle name="Обычный 6 4" xfId="660"/>
    <cellStyle name="Обычный 6 5" xfId="661"/>
    <cellStyle name="Обычный 6 6" xfId="662"/>
    <cellStyle name="Обычный 6 7" xfId="663"/>
    <cellStyle name="Обычный 6 8" xfId="664"/>
    <cellStyle name="Обычный 6 9" xfId="665"/>
    <cellStyle name="Обычный 7" xfId="666"/>
    <cellStyle name="Обычный 7 10" xfId="667"/>
    <cellStyle name="Обычный 7 11" xfId="668"/>
    <cellStyle name="Обычный 7 12" xfId="669"/>
    <cellStyle name="Обычный 7 2" xfId="670"/>
    <cellStyle name="Обычный 7 3" xfId="671"/>
    <cellStyle name="Обычный 7 4" xfId="672"/>
    <cellStyle name="Обычный 7 5" xfId="673"/>
    <cellStyle name="Обычный 7 6" xfId="674"/>
    <cellStyle name="Обычный 7 7" xfId="675"/>
    <cellStyle name="Обычный 7 8" xfId="676"/>
    <cellStyle name="Обычный 7 9" xfId="677"/>
    <cellStyle name="Обычный 8" xfId="678"/>
    <cellStyle name="Обычный 8 2" xfId="679"/>
    <cellStyle name="Обычный 8 3" xfId="680"/>
    <cellStyle name="Обычный 8 4" xfId="681"/>
    <cellStyle name="Обычный 9" xfId="682"/>
    <cellStyle name="Обычный_Измайлово-2003" xfId="683"/>
    <cellStyle name="Followed Hyperlink" xfId="684"/>
    <cellStyle name="Плохой" xfId="685"/>
    <cellStyle name="Плохой 2" xfId="686"/>
    <cellStyle name="Плохой 3" xfId="687"/>
    <cellStyle name="Плохой 4" xfId="688"/>
    <cellStyle name="Пояснение" xfId="689"/>
    <cellStyle name="Пояснение 2" xfId="690"/>
    <cellStyle name="Пояснение 3" xfId="691"/>
    <cellStyle name="Примечание" xfId="692"/>
    <cellStyle name="Примечание 2" xfId="693"/>
    <cellStyle name="Примечание 3" xfId="694"/>
    <cellStyle name="Примечание 4" xfId="695"/>
    <cellStyle name="Примечание 5" xfId="696"/>
    <cellStyle name="Percent" xfId="697"/>
    <cellStyle name="Процентный 2" xfId="698"/>
    <cellStyle name="Связанная ячейка" xfId="699"/>
    <cellStyle name="Связанная ячейка 2" xfId="700"/>
    <cellStyle name="Связанная ячейка 3" xfId="701"/>
    <cellStyle name="Текст предупреждения" xfId="702"/>
    <cellStyle name="Текст предупреждения 2" xfId="703"/>
    <cellStyle name="Текст предупреждения 3" xfId="704"/>
    <cellStyle name="Comma" xfId="705"/>
    <cellStyle name="Comma [0]" xfId="706"/>
    <cellStyle name="Финансовый 2" xfId="707"/>
    <cellStyle name="Финансовый 2 2" xfId="708"/>
    <cellStyle name="Финансовый 2 2 2" xfId="709"/>
    <cellStyle name="Финансовый 2 2 3" xfId="710"/>
    <cellStyle name="Финансовый 2 3" xfId="711"/>
    <cellStyle name="Финансовый 3" xfId="712"/>
    <cellStyle name="Хороший" xfId="713"/>
    <cellStyle name="Хороший 2" xfId="714"/>
    <cellStyle name="Хороший 3" xfId="715"/>
    <cellStyle name="Хороший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533400</xdr:colOff>
      <xdr:row>0</xdr:row>
      <xdr:rowOff>38100</xdr:rowOff>
    </xdr:from>
    <xdr:to>
      <xdr:col>15</xdr:col>
      <xdr:colOff>838200</xdr:colOff>
      <xdr:row>2</xdr:row>
      <xdr:rowOff>219075</xdr:rowOff>
    </xdr:to>
    <xdr:pic>
      <xdr:nvPicPr>
        <xdr:cNvPr id="1" name="Picture 4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38100"/>
          <a:ext cx="2181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4</xdr:col>
      <xdr:colOff>323850</xdr:colOff>
      <xdr:row>3</xdr:row>
      <xdr:rowOff>104775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181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57150</xdr:rowOff>
    </xdr:from>
    <xdr:to>
      <xdr:col>5</xdr:col>
      <xdr:colOff>1114425</xdr:colOff>
      <xdr:row>6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57150"/>
          <a:ext cx="1714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866775</xdr:colOff>
      <xdr:row>0</xdr:row>
      <xdr:rowOff>76200</xdr:rowOff>
    </xdr:from>
    <xdr:to>
      <xdr:col>13</xdr:col>
      <xdr:colOff>552450</xdr:colOff>
      <xdr:row>6</xdr:row>
      <xdr:rowOff>57150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0" y="76200"/>
          <a:ext cx="1200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676275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09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352425</xdr:rowOff>
    </xdr:from>
    <xdr:to>
      <xdr:col>4</xdr:col>
      <xdr:colOff>619125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23900"/>
          <a:ext cx="1285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171450</xdr:colOff>
      <xdr:row>1</xdr:row>
      <xdr:rowOff>276225</xdr:rowOff>
    </xdr:from>
    <xdr:to>
      <xdr:col>31</xdr:col>
      <xdr:colOff>438150</xdr:colOff>
      <xdr:row>6</xdr:row>
      <xdr:rowOff>28575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11775" y="647700"/>
          <a:ext cx="1362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295275</xdr:colOff>
      <xdr:row>0</xdr:row>
      <xdr:rowOff>57150</xdr:rowOff>
    </xdr:from>
    <xdr:to>
      <xdr:col>31</xdr:col>
      <xdr:colOff>390525</xdr:colOff>
      <xdr:row>1</xdr:row>
      <xdr:rowOff>295275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535400" y="57150"/>
          <a:ext cx="2790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1143000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676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47625</xdr:colOff>
      <xdr:row>2</xdr:row>
      <xdr:rowOff>19050</xdr:rowOff>
    </xdr:from>
    <xdr:to>
      <xdr:col>39</xdr:col>
      <xdr:colOff>514350</xdr:colOff>
      <xdr:row>8</xdr:row>
      <xdr:rowOff>9525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31325" y="819150"/>
          <a:ext cx="1676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0</xdr:row>
      <xdr:rowOff>95250</xdr:rowOff>
    </xdr:from>
    <xdr:to>
      <xdr:col>39</xdr:col>
      <xdr:colOff>428625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640675" y="95250"/>
          <a:ext cx="2981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638175</xdr:colOff>
      <xdr:row>1</xdr:row>
      <xdr:rowOff>400050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71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</xdr:row>
      <xdr:rowOff>9525</xdr:rowOff>
    </xdr:from>
    <xdr:to>
      <xdr:col>4</xdr:col>
      <xdr:colOff>476250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7630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485775</xdr:colOff>
      <xdr:row>0</xdr:row>
      <xdr:rowOff>66675</xdr:rowOff>
    </xdr:from>
    <xdr:to>
      <xdr:col>19</xdr:col>
      <xdr:colOff>590550</xdr:colOff>
      <xdr:row>1</xdr:row>
      <xdr:rowOff>342900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20375" y="66675"/>
          <a:ext cx="2181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</xdr:row>
      <xdr:rowOff>409575</xdr:rowOff>
    </xdr:from>
    <xdr:to>
      <xdr:col>19</xdr:col>
      <xdr:colOff>638175</xdr:colOff>
      <xdr:row>5</xdr:row>
      <xdr:rowOff>180975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77650" y="781050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1343025</xdr:colOff>
      <xdr:row>2</xdr:row>
      <xdr:rowOff>161925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876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4</xdr:col>
      <xdr:colOff>742950</xdr:colOff>
      <xdr:row>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62025"/>
          <a:ext cx="1400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371475</xdr:colOff>
      <xdr:row>2</xdr:row>
      <xdr:rowOff>95250</xdr:rowOff>
    </xdr:from>
    <xdr:to>
      <xdr:col>40</xdr:col>
      <xdr:colOff>19050</xdr:colOff>
      <xdr:row>7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07700" y="895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295275</xdr:colOff>
      <xdr:row>0</xdr:row>
      <xdr:rowOff>47625</xdr:rowOff>
    </xdr:from>
    <xdr:to>
      <xdr:col>38</xdr:col>
      <xdr:colOff>885825</xdr:colOff>
      <xdr:row>2</xdr:row>
      <xdr:rowOff>28575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74125" y="47625"/>
          <a:ext cx="3352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762000</xdr:colOff>
      <xdr:row>1</xdr:row>
      <xdr:rowOff>371475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45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371475</xdr:rowOff>
    </xdr:from>
    <xdr:to>
      <xdr:col>3</xdr:col>
      <xdr:colOff>104775</xdr:colOff>
      <xdr:row>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42950"/>
          <a:ext cx="17145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428625</xdr:colOff>
      <xdr:row>2</xdr:row>
      <xdr:rowOff>19050</xdr:rowOff>
    </xdr:from>
    <xdr:to>
      <xdr:col>36</xdr:col>
      <xdr:colOff>0</xdr:colOff>
      <xdr:row>9</xdr:row>
      <xdr:rowOff>190500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59850" y="762000"/>
          <a:ext cx="1809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371475</xdr:colOff>
      <xdr:row>1</xdr:row>
      <xdr:rowOff>371475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16825" y="95250"/>
          <a:ext cx="2781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85725</xdr:rowOff>
    </xdr:from>
    <xdr:to>
      <xdr:col>5</xdr:col>
      <xdr:colOff>142875</xdr:colOff>
      <xdr:row>7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953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276225</xdr:colOff>
      <xdr:row>1</xdr:row>
      <xdr:rowOff>438150</xdr:rowOff>
    </xdr:from>
    <xdr:to>
      <xdr:col>34</xdr:col>
      <xdr:colOff>476250</xdr:colOff>
      <xdr:row>8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26050" y="809625"/>
          <a:ext cx="1828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171450</xdr:colOff>
      <xdr:row>0</xdr:row>
      <xdr:rowOff>104775</xdr:rowOff>
    </xdr:from>
    <xdr:to>
      <xdr:col>34</xdr:col>
      <xdr:colOff>476250</xdr:colOff>
      <xdr:row>1</xdr:row>
      <xdr:rowOff>438150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00" y="104775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638175</xdr:colOff>
      <xdr:row>1</xdr:row>
      <xdr:rowOff>495300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71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9525</xdr:rowOff>
    </xdr:from>
    <xdr:to>
      <xdr:col>5</xdr:col>
      <xdr:colOff>285750</xdr:colOff>
      <xdr:row>7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76300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428625</xdr:colOff>
      <xdr:row>0</xdr:row>
      <xdr:rowOff>47625</xdr:rowOff>
    </xdr:from>
    <xdr:to>
      <xdr:col>28</xdr:col>
      <xdr:colOff>733425</xdr:colOff>
      <xdr:row>2</xdr:row>
      <xdr:rowOff>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7625"/>
          <a:ext cx="2847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142875</xdr:colOff>
      <xdr:row>2</xdr:row>
      <xdr:rowOff>0</xdr:rowOff>
    </xdr:from>
    <xdr:to>
      <xdr:col>28</xdr:col>
      <xdr:colOff>876300</xdr:colOff>
      <xdr:row>7</xdr:row>
      <xdr:rowOff>247650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868650" y="866775"/>
          <a:ext cx="13239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657225</xdr:colOff>
      <xdr:row>1</xdr:row>
      <xdr:rowOff>533400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90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161925</xdr:rowOff>
    </xdr:from>
    <xdr:to>
      <xdr:col>5</xdr:col>
      <xdr:colOff>209550</xdr:colOff>
      <xdr:row>8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143000"/>
          <a:ext cx="1714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76200</xdr:colOff>
      <xdr:row>2</xdr:row>
      <xdr:rowOff>0</xdr:rowOff>
    </xdr:from>
    <xdr:to>
      <xdr:col>29</xdr:col>
      <xdr:colOff>0</xdr:colOff>
      <xdr:row>7</xdr:row>
      <xdr:rowOff>180975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35300" y="981075"/>
          <a:ext cx="1419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276225</xdr:colOff>
      <xdr:row>0</xdr:row>
      <xdr:rowOff>133350</xdr:rowOff>
    </xdr:from>
    <xdr:to>
      <xdr:col>29</xdr:col>
      <xdr:colOff>352425</xdr:colOff>
      <xdr:row>1</xdr:row>
      <xdr:rowOff>533400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35175" y="133350"/>
          <a:ext cx="2419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2</xdr:row>
      <xdr:rowOff>9525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76200</xdr:rowOff>
    </xdr:from>
    <xdr:to>
      <xdr:col>8</xdr:col>
      <xdr:colOff>600075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7620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76200</xdr:colOff>
      <xdr:row>0</xdr:row>
      <xdr:rowOff>9525</xdr:rowOff>
    </xdr:from>
    <xdr:to>
      <xdr:col>18</xdr:col>
      <xdr:colOff>238125</xdr:colOff>
      <xdr:row>3</xdr:row>
      <xdr:rowOff>152400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0" y="9525"/>
          <a:ext cx="12668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381000</xdr:colOff>
      <xdr:row>0</xdr:row>
      <xdr:rowOff>28575</xdr:rowOff>
    </xdr:from>
    <xdr:to>
      <xdr:col>23</xdr:col>
      <xdr:colOff>228600</xdr:colOff>
      <xdr:row>1</xdr:row>
      <xdr:rowOff>276225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72950" y="28575"/>
          <a:ext cx="2676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1314450</xdr:colOff>
      <xdr:row>2</xdr:row>
      <xdr:rowOff>180975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847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123825</xdr:rowOff>
    </xdr:from>
    <xdr:to>
      <xdr:col>5</xdr:col>
      <xdr:colOff>180975</xdr:colOff>
      <xdr:row>7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933450"/>
          <a:ext cx="1600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142875</xdr:colOff>
      <xdr:row>2</xdr:row>
      <xdr:rowOff>9525</xdr:rowOff>
    </xdr:from>
    <xdr:to>
      <xdr:col>34</xdr:col>
      <xdr:colOff>504825</xdr:colOff>
      <xdr:row>8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78450" y="819150"/>
          <a:ext cx="17049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466725</xdr:colOff>
      <xdr:row>0</xdr:row>
      <xdr:rowOff>66675</xdr:rowOff>
    </xdr:from>
    <xdr:to>
      <xdr:col>34</xdr:col>
      <xdr:colOff>428625</xdr:colOff>
      <xdr:row>1</xdr:row>
      <xdr:rowOff>400050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40200" y="66675"/>
          <a:ext cx="2867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771525</xdr:colOff>
      <xdr:row>1</xdr:row>
      <xdr:rowOff>447675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305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409575</xdr:rowOff>
    </xdr:from>
    <xdr:to>
      <xdr:col>4</xdr:col>
      <xdr:colOff>533400</xdr:colOff>
      <xdr:row>6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438150</xdr:colOff>
      <xdr:row>0</xdr:row>
      <xdr:rowOff>28575</xdr:rowOff>
    </xdr:from>
    <xdr:to>
      <xdr:col>19</xdr:col>
      <xdr:colOff>638175</xdr:colOff>
      <xdr:row>1</xdr:row>
      <xdr:rowOff>266700</xdr:rowOff>
    </xdr:to>
    <xdr:pic>
      <xdr:nvPicPr>
        <xdr:cNvPr id="3" name="Picture 4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0" y="28575"/>
          <a:ext cx="2276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1</xdr:row>
      <xdr:rowOff>266700</xdr:rowOff>
    </xdr:from>
    <xdr:to>
      <xdr:col>19</xdr:col>
      <xdr:colOff>628650</xdr:colOff>
      <xdr:row>5</xdr:row>
      <xdr:rowOff>171450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10975" y="638175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752475</xdr:colOff>
      <xdr:row>1</xdr:row>
      <xdr:rowOff>428625</xdr:rowOff>
    </xdr:to>
    <xdr:pic>
      <xdr:nvPicPr>
        <xdr:cNvPr id="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86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466725</xdr:rowOff>
    </xdr:from>
    <xdr:to>
      <xdr:col>4</xdr:col>
      <xdr:colOff>495300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14400"/>
          <a:ext cx="1219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142875</xdr:colOff>
      <xdr:row>1</xdr:row>
      <xdr:rowOff>276225</xdr:rowOff>
    </xdr:from>
    <xdr:to>
      <xdr:col>24</xdr:col>
      <xdr:colOff>438150</xdr:colOff>
      <xdr:row>5</xdr:row>
      <xdr:rowOff>219075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96975" y="723900"/>
          <a:ext cx="13049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619125</xdr:colOff>
      <xdr:row>0</xdr:row>
      <xdr:rowOff>38100</xdr:rowOff>
    </xdr:from>
    <xdr:to>
      <xdr:col>24</xdr:col>
      <xdr:colOff>438150</xdr:colOff>
      <xdr:row>1</xdr:row>
      <xdr:rowOff>190500</xdr:rowOff>
    </xdr:to>
    <xdr:pic>
      <xdr:nvPicPr>
        <xdr:cNvPr id="4" name="Picture 4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77800" y="38100"/>
          <a:ext cx="2324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view="pageBreakPreview" zoomScaleSheetLayoutView="100" workbookViewId="0" topLeftCell="E19">
      <selection activeCell="O25" sqref="O25"/>
    </sheetView>
  </sheetViews>
  <sheetFormatPr defaultColWidth="9.00390625" defaultRowHeight="12.75"/>
  <cols>
    <col min="1" max="2" width="4.00390625" style="16" customWidth="1"/>
    <col min="3" max="3" width="7.875" style="16" customWidth="1"/>
    <col min="4" max="4" width="8.75390625" style="16" customWidth="1"/>
    <col min="5" max="5" width="13.875" style="16" customWidth="1"/>
    <col min="6" max="6" width="23.00390625" style="16" customWidth="1"/>
    <col min="7" max="7" width="5.00390625" style="16" customWidth="1"/>
    <col min="8" max="8" width="9.75390625" style="16" customWidth="1"/>
    <col min="9" max="9" width="28.25390625" style="16" customWidth="1"/>
    <col min="10" max="10" width="20.875" style="16" customWidth="1"/>
    <col min="11" max="11" width="12.00390625" style="16" customWidth="1"/>
    <col min="12" max="12" width="12.125" style="16" customWidth="1"/>
    <col min="13" max="13" width="7.75390625" style="16" customWidth="1"/>
    <col min="14" max="14" width="8.875" style="16" customWidth="1"/>
    <col min="15" max="15" width="15.75390625" style="28" customWidth="1"/>
    <col min="16" max="17" width="11.875" style="16" customWidth="1"/>
    <col min="18" max="18" width="11.625" style="11" customWidth="1"/>
    <col min="19" max="19" width="5.875" style="12" customWidth="1"/>
    <col min="20" max="20" width="15.25390625" style="11" customWidth="1"/>
    <col min="21" max="16384" width="9.125" style="13" customWidth="1"/>
  </cols>
  <sheetData>
    <row r="1" spans="1:17" ht="23.25">
      <c r="A1" s="233" t="s">
        <v>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0"/>
    </row>
    <row r="2" spans="1:17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20" ht="22.5" customHeight="1">
      <c r="A3" s="14"/>
      <c r="B3" s="14"/>
      <c r="C3" s="233" t="s">
        <v>429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R3" s="11" t="s">
        <v>28</v>
      </c>
      <c r="T3" s="11" t="s">
        <v>29</v>
      </c>
    </row>
    <row r="4" spans="1:16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</row>
    <row r="5" spans="1:17" ht="20.25">
      <c r="A5" s="234" t="s">
        <v>30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17"/>
    </row>
    <row r="6" spans="1:17" ht="20.25">
      <c r="A6" s="234" t="s">
        <v>31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17"/>
    </row>
    <row r="7" spans="1:20" ht="15.7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19"/>
      <c r="Q7" s="21"/>
      <c r="R7" s="22"/>
      <c r="S7" s="23"/>
      <c r="T7" s="22"/>
    </row>
    <row r="8" spans="1:17" ht="15.75">
      <c r="A8" s="24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35" t="s">
        <v>33</v>
      </c>
      <c r="P8" s="235"/>
      <c r="Q8" s="25"/>
    </row>
    <row r="9" spans="1:20" ht="81">
      <c r="A9" s="4" t="s">
        <v>34</v>
      </c>
      <c r="B9" s="2" t="s">
        <v>35</v>
      </c>
      <c r="C9" s="2" t="s">
        <v>36</v>
      </c>
      <c r="D9" s="2" t="s">
        <v>37</v>
      </c>
      <c r="E9" s="2" t="s">
        <v>38</v>
      </c>
      <c r="F9" s="3" t="s">
        <v>39</v>
      </c>
      <c r="G9" s="2" t="s">
        <v>40</v>
      </c>
      <c r="H9" s="2" t="s">
        <v>41</v>
      </c>
      <c r="I9" s="4" t="s">
        <v>42</v>
      </c>
      <c r="J9" s="3" t="s">
        <v>43</v>
      </c>
      <c r="K9" s="3" t="s">
        <v>44</v>
      </c>
      <c r="L9" s="3" t="s">
        <v>45</v>
      </c>
      <c r="M9" s="3" t="s">
        <v>46</v>
      </c>
      <c r="N9" s="4" t="s">
        <v>47</v>
      </c>
      <c r="O9" s="3" t="s">
        <v>447</v>
      </c>
      <c r="P9" s="2" t="s">
        <v>48</v>
      </c>
      <c r="Q9" s="80" t="s">
        <v>49</v>
      </c>
      <c r="R9" s="26"/>
      <c r="S9" s="27"/>
      <c r="T9" s="26"/>
    </row>
    <row r="10" spans="1:20" s="72" customFormat="1" ht="27.75" customHeight="1">
      <c r="A10" s="83">
        <v>1</v>
      </c>
      <c r="B10" s="99">
        <v>94</v>
      </c>
      <c r="C10" s="98" t="s">
        <v>257</v>
      </c>
      <c r="D10" s="99">
        <v>10120102</v>
      </c>
      <c r="E10" s="100" t="s">
        <v>359</v>
      </c>
      <c r="F10" s="100" t="s">
        <v>523</v>
      </c>
      <c r="G10" s="98" t="s">
        <v>351</v>
      </c>
      <c r="H10" s="99" t="s">
        <v>360</v>
      </c>
      <c r="I10" s="101" t="s">
        <v>361</v>
      </c>
      <c r="J10" s="104" t="s">
        <v>362</v>
      </c>
      <c r="K10" s="99" t="s">
        <v>363</v>
      </c>
      <c r="L10" s="99" t="s">
        <v>356</v>
      </c>
      <c r="M10" s="99" t="s">
        <v>80</v>
      </c>
      <c r="N10" s="99" t="s">
        <v>158</v>
      </c>
      <c r="O10" s="103" t="s">
        <v>364</v>
      </c>
      <c r="P10" s="107" t="s">
        <v>509</v>
      </c>
      <c r="Q10" s="107"/>
      <c r="R10" s="70"/>
      <c r="S10" s="71"/>
      <c r="T10" s="70"/>
    </row>
    <row r="11" spans="1:20" s="38" customFormat="1" ht="27.75" customHeight="1">
      <c r="A11" s="83">
        <v>2</v>
      </c>
      <c r="B11" s="86">
        <v>90</v>
      </c>
      <c r="C11" s="83" t="s">
        <v>257</v>
      </c>
      <c r="D11" s="86">
        <v>10080582</v>
      </c>
      <c r="E11" s="85" t="s">
        <v>114</v>
      </c>
      <c r="F11" s="85" t="s">
        <v>168</v>
      </c>
      <c r="G11" s="83" t="s">
        <v>54</v>
      </c>
      <c r="H11" s="86" t="s">
        <v>568</v>
      </c>
      <c r="I11" s="87" t="s">
        <v>259</v>
      </c>
      <c r="J11" s="88" t="s">
        <v>260</v>
      </c>
      <c r="K11" s="86" t="s">
        <v>261</v>
      </c>
      <c r="L11" s="86" t="s">
        <v>141</v>
      </c>
      <c r="M11" s="86" t="s">
        <v>101</v>
      </c>
      <c r="N11" s="86" t="s">
        <v>71</v>
      </c>
      <c r="O11" s="89" t="s">
        <v>262</v>
      </c>
      <c r="P11" s="107" t="s">
        <v>509</v>
      </c>
      <c r="Q11" s="90"/>
      <c r="R11" s="40"/>
      <c r="S11" s="41"/>
      <c r="T11" s="40"/>
    </row>
    <row r="12" spans="1:20" s="45" customFormat="1" ht="27" customHeight="1">
      <c r="A12" s="83">
        <v>3</v>
      </c>
      <c r="B12" s="86">
        <v>91</v>
      </c>
      <c r="C12" s="83" t="s">
        <v>257</v>
      </c>
      <c r="D12" s="86">
        <v>10136777</v>
      </c>
      <c r="E12" s="85" t="s">
        <v>177</v>
      </c>
      <c r="F12" s="87" t="s">
        <v>315</v>
      </c>
      <c r="G12" s="83" t="s">
        <v>54</v>
      </c>
      <c r="H12" s="86" t="s">
        <v>569</v>
      </c>
      <c r="I12" s="87" t="s">
        <v>316</v>
      </c>
      <c r="J12" s="89" t="s">
        <v>311</v>
      </c>
      <c r="K12" s="111" t="s">
        <v>261</v>
      </c>
      <c r="L12" s="86" t="s">
        <v>120</v>
      </c>
      <c r="M12" s="86" t="s">
        <v>312</v>
      </c>
      <c r="N12" s="86" t="s">
        <v>158</v>
      </c>
      <c r="O12" s="89" t="s">
        <v>313</v>
      </c>
      <c r="P12" s="107" t="s">
        <v>509</v>
      </c>
      <c r="Q12" s="83"/>
      <c r="R12" s="40" t="s">
        <v>83</v>
      </c>
      <c r="S12" s="41" t="s">
        <v>264</v>
      </c>
      <c r="T12" s="40" t="s">
        <v>314</v>
      </c>
    </row>
    <row r="13" spans="1:20" s="38" customFormat="1" ht="27.75" customHeight="1">
      <c r="A13" s="83">
        <v>4</v>
      </c>
      <c r="B13" s="86">
        <v>93</v>
      </c>
      <c r="C13" s="83" t="s">
        <v>257</v>
      </c>
      <c r="D13" s="86">
        <v>10140640</v>
      </c>
      <c r="E13" s="85" t="s">
        <v>318</v>
      </c>
      <c r="F13" s="85" t="s">
        <v>319</v>
      </c>
      <c r="G13" s="83" t="s">
        <v>54</v>
      </c>
      <c r="H13" s="86" t="s">
        <v>570</v>
      </c>
      <c r="I13" s="87" t="s">
        <v>321</v>
      </c>
      <c r="J13" s="88" t="s">
        <v>322</v>
      </c>
      <c r="K13" s="86" t="s">
        <v>323</v>
      </c>
      <c r="L13" s="86" t="s">
        <v>100</v>
      </c>
      <c r="M13" s="86" t="s">
        <v>101</v>
      </c>
      <c r="N13" s="86" t="s">
        <v>158</v>
      </c>
      <c r="O13" s="89" t="s">
        <v>241</v>
      </c>
      <c r="P13" s="107" t="s">
        <v>509</v>
      </c>
      <c r="Q13" s="90"/>
      <c r="R13" s="40"/>
      <c r="S13" s="41"/>
      <c r="T13" s="40"/>
    </row>
    <row r="14" spans="1:20" s="38" customFormat="1" ht="27" customHeight="1">
      <c r="A14" s="83">
        <v>5</v>
      </c>
      <c r="B14" s="83">
        <v>180</v>
      </c>
      <c r="C14" s="83" t="s">
        <v>248</v>
      </c>
      <c r="D14" s="86">
        <v>10139796</v>
      </c>
      <c r="E14" s="85" t="s">
        <v>249</v>
      </c>
      <c r="F14" s="85" t="s">
        <v>6</v>
      </c>
      <c r="G14" s="83" t="s">
        <v>250</v>
      </c>
      <c r="H14" s="86" t="s">
        <v>251</v>
      </c>
      <c r="I14" s="87" t="s">
        <v>252</v>
      </c>
      <c r="J14" s="88" t="s">
        <v>253</v>
      </c>
      <c r="K14" s="86" t="s">
        <v>254</v>
      </c>
      <c r="L14" s="86" t="s">
        <v>274</v>
      </c>
      <c r="M14" s="86" t="s">
        <v>255</v>
      </c>
      <c r="N14" s="86" t="s">
        <v>81</v>
      </c>
      <c r="O14" s="89" t="s">
        <v>256</v>
      </c>
      <c r="P14" s="107" t="s">
        <v>509</v>
      </c>
      <c r="Q14" s="83"/>
      <c r="R14" s="36"/>
      <c r="S14" s="37"/>
      <c r="T14" s="36"/>
    </row>
    <row r="15" spans="1:20" s="45" customFormat="1" ht="27" customHeight="1">
      <c r="A15" s="83">
        <v>6</v>
      </c>
      <c r="B15" s="86">
        <v>181</v>
      </c>
      <c r="C15" s="83" t="s">
        <v>248</v>
      </c>
      <c r="D15" s="86">
        <v>10141116</v>
      </c>
      <c r="E15" s="85" t="s">
        <v>1</v>
      </c>
      <c r="F15" s="87" t="s">
        <v>2</v>
      </c>
      <c r="G15" s="83" t="s">
        <v>54</v>
      </c>
      <c r="H15" s="92" t="s">
        <v>571</v>
      </c>
      <c r="I15" s="87" t="s">
        <v>3</v>
      </c>
      <c r="J15" s="89" t="s">
        <v>278</v>
      </c>
      <c r="K15" s="86" t="s">
        <v>110</v>
      </c>
      <c r="L15" s="86" t="s">
        <v>100</v>
      </c>
      <c r="M15" s="86" t="s">
        <v>273</v>
      </c>
      <c r="N15" s="86" t="s">
        <v>158</v>
      </c>
      <c r="O15" s="89" t="s">
        <v>279</v>
      </c>
      <c r="P15" s="107" t="s">
        <v>509</v>
      </c>
      <c r="Q15" s="83"/>
      <c r="R15" s="40" t="s">
        <v>132</v>
      </c>
      <c r="S15" s="41" t="s">
        <v>264</v>
      </c>
      <c r="T15" s="40" t="s">
        <v>280</v>
      </c>
    </row>
    <row r="16" spans="1:20" s="45" customFormat="1" ht="27" customHeight="1">
      <c r="A16" s="83">
        <v>7</v>
      </c>
      <c r="B16" s="86">
        <v>182</v>
      </c>
      <c r="C16" s="83" t="s">
        <v>248</v>
      </c>
      <c r="D16" s="86">
        <v>10141099</v>
      </c>
      <c r="E16" s="85" t="s">
        <v>4</v>
      </c>
      <c r="F16" s="87" t="s">
        <v>5</v>
      </c>
      <c r="G16" s="83" t="s">
        <v>54</v>
      </c>
      <c r="H16" s="92" t="s">
        <v>572</v>
      </c>
      <c r="I16" s="87" t="s">
        <v>8</v>
      </c>
      <c r="J16" s="95" t="s">
        <v>9</v>
      </c>
      <c r="K16" s="86" t="s">
        <v>10</v>
      </c>
      <c r="L16" s="86" t="s">
        <v>59</v>
      </c>
      <c r="M16" s="86" t="s">
        <v>246</v>
      </c>
      <c r="N16" s="86" t="s">
        <v>81</v>
      </c>
      <c r="O16" s="89" t="s">
        <v>11</v>
      </c>
      <c r="P16" s="107" t="s">
        <v>509</v>
      </c>
      <c r="Q16" s="83"/>
      <c r="R16" s="40"/>
      <c r="S16" s="41"/>
      <c r="T16" s="40"/>
    </row>
    <row r="17" spans="1:20" s="45" customFormat="1" ht="27" customHeight="1">
      <c r="A17" s="83">
        <v>8</v>
      </c>
      <c r="B17" s="86">
        <v>183</v>
      </c>
      <c r="C17" s="83" t="s">
        <v>248</v>
      </c>
      <c r="D17" s="86">
        <v>10138118</v>
      </c>
      <c r="E17" s="85" t="s">
        <v>16</v>
      </c>
      <c r="F17" s="87" t="s">
        <v>17</v>
      </c>
      <c r="G17" s="83" t="s">
        <v>54</v>
      </c>
      <c r="H17" s="86" t="s">
        <v>573</v>
      </c>
      <c r="I17" s="87" t="s">
        <v>18</v>
      </c>
      <c r="J17" s="89" t="s">
        <v>20</v>
      </c>
      <c r="K17" s="86" t="s">
        <v>21</v>
      </c>
      <c r="L17" s="86" t="s">
        <v>59</v>
      </c>
      <c r="M17" s="86" t="s">
        <v>101</v>
      </c>
      <c r="N17" s="86" t="s">
        <v>81</v>
      </c>
      <c r="O17" s="89" t="s">
        <v>22</v>
      </c>
      <c r="P17" s="107" t="s">
        <v>509</v>
      </c>
      <c r="Q17" s="90"/>
      <c r="R17" s="40"/>
      <c r="S17" s="41"/>
      <c r="T17" s="40"/>
    </row>
    <row r="18" spans="1:20" s="45" customFormat="1" ht="27" customHeight="1">
      <c r="A18" s="83">
        <v>9</v>
      </c>
      <c r="B18" s="86">
        <v>184</v>
      </c>
      <c r="C18" s="83" t="s">
        <v>248</v>
      </c>
      <c r="D18" s="86">
        <v>10140865</v>
      </c>
      <c r="E18" s="85" t="s">
        <v>24</v>
      </c>
      <c r="F18" s="87" t="s">
        <v>26</v>
      </c>
      <c r="G18" s="83" t="s">
        <v>54</v>
      </c>
      <c r="H18" s="86" t="s">
        <v>574</v>
      </c>
      <c r="I18" s="87" t="s">
        <v>25</v>
      </c>
      <c r="J18" s="88" t="s">
        <v>265</v>
      </c>
      <c r="K18" s="86" t="s">
        <v>266</v>
      </c>
      <c r="L18" s="86" t="s">
        <v>59</v>
      </c>
      <c r="M18" s="86" t="s">
        <v>130</v>
      </c>
      <c r="N18" s="86" t="s">
        <v>71</v>
      </c>
      <c r="O18" s="89" t="s">
        <v>267</v>
      </c>
      <c r="P18" s="107" t="s">
        <v>509</v>
      </c>
      <c r="Q18" s="83"/>
      <c r="R18" s="40" t="s">
        <v>174</v>
      </c>
      <c r="S18" s="41" t="s">
        <v>268</v>
      </c>
      <c r="T18" s="40" t="s">
        <v>175</v>
      </c>
    </row>
    <row r="19" spans="1:20" s="45" customFormat="1" ht="27" customHeight="1">
      <c r="A19" s="83">
        <v>10</v>
      </c>
      <c r="B19" s="86">
        <v>185</v>
      </c>
      <c r="C19" s="83" t="s">
        <v>248</v>
      </c>
      <c r="D19" s="86">
        <v>10136244</v>
      </c>
      <c r="E19" s="85" t="s">
        <v>282</v>
      </c>
      <c r="F19" s="87" t="s">
        <v>283</v>
      </c>
      <c r="G19" s="83" t="s">
        <v>54</v>
      </c>
      <c r="H19" s="86" t="s">
        <v>575</v>
      </c>
      <c r="I19" s="87" t="s">
        <v>284</v>
      </c>
      <c r="J19" s="89" t="s">
        <v>275</v>
      </c>
      <c r="K19" s="86" t="s">
        <v>261</v>
      </c>
      <c r="L19" s="86" t="s">
        <v>120</v>
      </c>
      <c r="M19" s="86" t="s">
        <v>101</v>
      </c>
      <c r="N19" s="86" t="s">
        <v>143</v>
      </c>
      <c r="O19" s="89" t="s">
        <v>276</v>
      </c>
      <c r="P19" s="107" t="s">
        <v>509</v>
      </c>
      <c r="Q19" s="83"/>
      <c r="R19" s="40" t="s">
        <v>132</v>
      </c>
      <c r="S19" s="41" t="s">
        <v>264</v>
      </c>
      <c r="T19" s="40" t="s">
        <v>277</v>
      </c>
    </row>
    <row r="20" spans="1:20" s="45" customFormat="1" ht="27" customHeight="1">
      <c r="A20" s="83">
        <v>11</v>
      </c>
      <c r="B20" s="86">
        <v>186</v>
      </c>
      <c r="C20" s="83" t="s">
        <v>248</v>
      </c>
      <c r="D20" s="86">
        <v>10141045</v>
      </c>
      <c r="E20" s="85" t="s">
        <v>288</v>
      </c>
      <c r="F20" s="87" t="s">
        <v>290</v>
      </c>
      <c r="G20" s="83" t="s">
        <v>54</v>
      </c>
      <c r="H20" s="92" t="s">
        <v>576</v>
      </c>
      <c r="I20" s="87" t="s">
        <v>289</v>
      </c>
      <c r="J20" s="89" t="s">
        <v>285</v>
      </c>
      <c r="K20" s="86" t="s">
        <v>286</v>
      </c>
      <c r="L20" s="86" t="s">
        <v>59</v>
      </c>
      <c r="M20" s="86" t="s">
        <v>255</v>
      </c>
      <c r="N20" s="86" t="s">
        <v>71</v>
      </c>
      <c r="O20" s="89" t="s">
        <v>291</v>
      </c>
      <c r="P20" s="107" t="s">
        <v>509</v>
      </c>
      <c r="Q20" s="83"/>
      <c r="R20" s="40" t="s">
        <v>132</v>
      </c>
      <c r="S20" s="41" t="s">
        <v>264</v>
      </c>
      <c r="T20" s="40" t="s">
        <v>280</v>
      </c>
    </row>
    <row r="21" spans="1:20" s="45" customFormat="1" ht="27.75" customHeight="1">
      <c r="A21" s="83">
        <v>12</v>
      </c>
      <c r="B21" s="86">
        <v>187</v>
      </c>
      <c r="C21" s="83" t="s">
        <v>248</v>
      </c>
      <c r="D21" s="83">
        <v>10141117</v>
      </c>
      <c r="E21" s="85" t="s">
        <v>297</v>
      </c>
      <c r="F21" s="87" t="s">
        <v>298</v>
      </c>
      <c r="G21" s="83" t="s">
        <v>54</v>
      </c>
      <c r="H21" s="92" t="s">
        <v>577</v>
      </c>
      <c r="I21" s="87" t="s">
        <v>299</v>
      </c>
      <c r="J21" s="89" t="s">
        <v>292</v>
      </c>
      <c r="K21" s="86" t="s">
        <v>293</v>
      </c>
      <c r="L21" s="86" t="s">
        <v>141</v>
      </c>
      <c r="M21" s="86" t="s">
        <v>294</v>
      </c>
      <c r="N21" s="86" t="s">
        <v>158</v>
      </c>
      <c r="O21" s="89" t="s">
        <v>295</v>
      </c>
      <c r="P21" s="107" t="s">
        <v>509</v>
      </c>
      <c r="Q21" s="83"/>
      <c r="R21" s="40" t="s">
        <v>83</v>
      </c>
      <c r="S21" s="41" t="s">
        <v>264</v>
      </c>
      <c r="T21" s="40" t="s">
        <v>296</v>
      </c>
    </row>
    <row r="22" spans="1:20" s="45" customFormat="1" ht="27" customHeight="1">
      <c r="A22" s="83">
        <v>13</v>
      </c>
      <c r="B22" s="86">
        <v>189</v>
      </c>
      <c r="C22" s="83" t="s">
        <v>248</v>
      </c>
      <c r="D22" s="86">
        <v>10127731</v>
      </c>
      <c r="E22" s="85" t="s">
        <v>307</v>
      </c>
      <c r="F22" s="87" t="s">
        <v>309</v>
      </c>
      <c r="G22" s="83" t="s">
        <v>54</v>
      </c>
      <c r="H22" s="86" t="s">
        <v>578</v>
      </c>
      <c r="I22" s="87" t="s">
        <v>308</v>
      </c>
      <c r="J22" s="89" t="s">
        <v>302</v>
      </c>
      <c r="K22" s="86" t="s">
        <v>303</v>
      </c>
      <c r="L22" s="86" t="s">
        <v>274</v>
      </c>
      <c r="M22" s="86" t="s">
        <v>121</v>
      </c>
      <c r="N22" s="86" t="s">
        <v>158</v>
      </c>
      <c r="O22" s="89" t="s">
        <v>304</v>
      </c>
      <c r="P22" s="107" t="s">
        <v>509</v>
      </c>
      <c r="Q22" s="83"/>
      <c r="R22" s="40" t="s">
        <v>305</v>
      </c>
      <c r="S22" s="41" t="s">
        <v>268</v>
      </c>
      <c r="T22" s="40" t="s">
        <v>306</v>
      </c>
    </row>
    <row r="23" spans="1:20" s="75" customFormat="1" ht="27" customHeight="1">
      <c r="A23" s="83">
        <v>14</v>
      </c>
      <c r="B23" s="99">
        <v>190</v>
      </c>
      <c r="C23" s="98" t="s">
        <v>248</v>
      </c>
      <c r="D23" s="99">
        <v>10141115</v>
      </c>
      <c r="E23" s="103" t="s">
        <v>377</v>
      </c>
      <c r="F23" s="104" t="s">
        <v>378</v>
      </c>
      <c r="G23" s="98" t="s">
        <v>54</v>
      </c>
      <c r="H23" s="99" t="s">
        <v>579</v>
      </c>
      <c r="I23" s="104" t="s">
        <v>379</v>
      </c>
      <c r="J23" s="102" t="s">
        <v>371</v>
      </c>
      <c r="K23" s="99" t="s">
        <v>69</v>
      </c>
      <c r="L23" s="99" t="s">
        <v>372</v>
      </c>
      <c r="M23" s="99" t="s">
        <v>373</v>
      </c>
      <c r="N23" s="99" t="s">
        <v>374</v>
      </c>
      <c r="O23" s="103" t="s">
        <v>375</v>
      </c>
      <c r="P23" s="107" t="s">
        <v>509</v>
      </c>
      <c r="Q23" s="98"/>
      <c r="R23" s="70" t="s">
        <v>132</v>
      </c>
      <c r="S23" s="71" t="s">
        <v>301</v>
      </c>
      <c r="T23" s="70" t="s">
        <v>376</v>
      </c>
    </row>
    <row r="24" spans="1:20" s="75" customFormat="1" ht="27" customHeight="1">
      <c r="A24" s="83">
        <v>15</v>
      </c>
      <c r="B24" s="99">
        <v>191</v>
      </c>
      <c r="C24" s="98" t="s">
        <v>248</v>
      </c>
      <c r="D24" s="98">
        <v>10141112</v>
      </c>
      <c r="E24" s="103" t="s">
        <v>383</v>
      </c>
      <c r="F24" s="104" t="s">
        <v>384</v>
      </c>
      <c r="G24" s="98" t="s">
        <v>54</v>
      </c>
      <c r="H24" s="99" t="s">
        <v>580</v>
      </c>
      <c r="I24" s="104" t="s">
        <v>385</v>
      </c>
      <c r="J24" s="102" t="s">
        <v>371</v>
      </c>
      <c r="K24" s="110" t="s">
        <v>188</v>
      </c>
      <c r="L24" s="99" t="s">
        <v>372</v>
      </c>
      <c r="M24" s="99" t="s">
        <v>381</v>
      </c>
      <c r="N24" s="99" t="s">
        <v>347</v>
      </c>
      <c r="O24" s="103" t="s">
        <v>382</v>
      </c>
      <c r="P24" s="107" t="s">
        <v>621</v>
      </c>
      <c r="Q24" s="98"/>
      <c r="R24" s="70" t="s">
        <v>132</v>
      </c>
      <c r="S24" s="71" t="s">
        <v>301</v>
      </c>
      <c r="T24" s="70" t="s">
        <v>376</v>
      </c>
    </row>
    <row r="25" spans="1:20" s="75" customFormat="1" ht="27.75" customHeight="1">
      <c r="A25" s="83">
        <v>16</v>
      </c>
      <c r="B25" s="99">
        <v>290</v>
      </c>
      <c r="C25" s="98" t="s">
        <v>192</v>
      </c>
      <c r="D25" s="109">
        <v>10140867</v>
      </c>
      <c r="E25" s="100" t="s">
        <v>349</v>
      </c>
      <c r="F25" s="101" t="s">
        <v>350</v>
      </c>
      <c r="G25" s="98" t="s">
        <v>351</v>
      </c>
      <c r="H25" s="108" t="s">
        <v>352</v>
      </c>
      <c r="I25" s="101" t="s">
        <v>353</v>
      </c>
      <c r="J25" s="103" t="s">
        <v>354</v>
      </c>
      <c r="K25" s="99" t="s">
        <v>355</v>
      </c>
      <c r="L25" s="99" t="s">
        <v>356</v>
      </c>
      <c r="M25" s="99" t="s">
        <v>312</v>
      </c>
      <c r="N25" s="99" t="s">
        <v>143</v>
      </c>
      <c r="O25" s="103" t="s">
        <v>357</v>
      </c>
      <c r="P25" s="107" t="s">
        <v>509</v>
      </c>
      <c r="Q25" s="154"/>
      <c r="R25" s="70"/>
      <c r="S25" s="71"/>
      <c r="T25" s="70"/>
    </row>
    <row r="26" spans="1:20" s="72" customFormat="1" ht="27" customHeight="1">
      <c r="A26" s="83">
        <v>17</v>
      </c>
      <c r="B26" s="98">
        <v>280</v>
      </c>
      <c r="C26" s="98" t="s">
        <v>192</v>
      </c>
      <c r="D26" s="99">
        <v>10080582</v>
      </c>
      <c r="E26" s="100" t="s">
        <v>114</v>
      </c>
      <c r="F26" s="100" t="s">
        <v>168</v>
      </c>
      <c r="G26" s="98" t="s">
        <v>54</v>
      </c>
      <c r="H26" s="99" t="s">
        <v>581</v>
      </c>
      <c r="I26" s="101" t="s">
        <v>194</v>
      </c>
      <c r="J26" s="104" t="s">
        <v>195</v>
      </c>
      <c r="K26" s="99" t="s">
        <v>69</v>
      </c>
      <c r="L26" s="99" t="s">
        <v>59</v>
      </c>
      <c r="M26" s="99" t="s">
        <v>121</v>
      </c>
      <c r="N26" s="99" t="s">
        <v>158</v>
      </c>
      <c r="O26" s="103" t="s">
        <v>196</v>
      </c>
      <c r="P26" s="107" t="s">
        <v>509</v>
      </c>
      <c r="Q26" s="98"/>
      <c r="R26" s="73" t="s">
        <v>174</v>
      </c>
      <c r="S26" s="74"/>
      <c r="T26" s="73" t="s">
        <v>175</v>
      </c>
    </row>
    <row r="27" spans="1:20" s="72" customFormat="1" ht="27.75" customHeight="1">
      <c r="A27" s="83">
        <v>18</v>
      </c>
      <c r="B27" s="99">
        <v>282</v>
      </c>
      <c r="C27" s="98" t="s">
        <v>192</v>
      </c>
      <c r="D27" s="106" t="s">
        <v>201</v>
      </c>
      <c r="E27" s="100" t="s">
        <v>202</v>
      </c>
      <c r="F27" s="101" t="s">
        <v>203</v>
      </c>
      <c r="G27" s="98" t="s">
        <v>54</v>
      </c>
      <c r="H27" s="99" t="s">
        <v>590</v>
      </c>
      <c r="I27" s="101" t="s">
        <v>205</v>
      </c>
      <c r="J27" s="103" t="s">
        <v>206</v>
      </c>
      <c r="K27" s="99" t="s">
        <v>140</v>
      </c>
      <c r="L27" s="99" t="s">
        <v>207</v>
      </c>
      <c r="M27" s="99" t="s">
        <v>208</v>
      </c>
      <c r="N27" s="99" t="s">
        <v>71</v>
      </c>
      <c r="O27" s="103" t="s">
        <v>209</v>
      </c>
      <c r="P27" s="107" t="s">
        <v>509</v>
      </c>
      <c r="Q27" s="107"/>
      <c r="R27" s="70"/>
      <c r="S27" s="71"/>
      <c r="T27" s="70"/>
    </row>
    <row r="28" spans="1:20" s="72" customFormat="1" ht="27.75" customHeight="1">
      <c r="A28" s="83">
        <v>19</v>
      </c>
      <c r="B28" s="99">
        <v>283</v>
      </c>
      <c r="C28" s="98" t="s">
        <v>192</v>
      </c>
      <c r="D28" s="108" t="s">
        <v>582</v>
      </c>
      <c r="E28" s="100" t="s">
        <v>210</v>
      </c>
      <c r="F28" s="101" t="s">
        <v>211</v>
      </c>
      <c r="G28" s="98" t="s">
        <v>54</v>
      </c>
      <c r="H28" s="99" t="s">
        <v>583</v>
      </c>
      <c r="I28" s="101" t="s">
        <v>213</v>
      </c>
      <c r="J28" s="103" t="s">
        <v>181</v>
      </c>
      <c r="K28" s="99" t="s">
        <v>58</v>
      </c>
      <c r="L28" s="99" t="s">
        <v>59</v>
      </c>
      <c r="M28" s="99" t="s">
        <v>214</v>
      </c>
      <c r="N28" s="99" t="s">
        <v>143</v>
      </c>
      <c r="O28" s="103" t="s">
        <v>215</v>
      </c>
      <c r="P28" s="107" t="s">
        <v>509</v>
      </c>
      <c r="Q28" s="107"/>
      <c r="R28" s="70"/>
      <c r="S28" s="71"/>
      <c r="T28" s="70"/>
    </row>
    <row r="29" spans="1:20" s="72" customFormat="1" ht="27.75" customHeight="1">
      <c r="A29" s="83">
        <v>20</v>
      </c>
      <c r="B29" s="99">
        <v>284</v>
      </c>
      <c r="C29" s="98" t="s">
        <v>192</v>
      </c>
      <c r="D29" s="108" t="s">
        <v>584</v>
      </c>
      <c r="E29" s="100" t="s">
        <v>216</v>
      </c>
      <c r="F29" s="101" t="s">
        <v>217</v>
      </c>
      <c r="G29" s="98" t="s">
        <v>54</v>
      </c>
      <c r="H29" s="99" t="s">
        <v>585</v>
      </c>
      <c r="I29" s="101" t="s">
        <v>219</v>
      </c>
      <c r="J29" s="103" t="s">
        <v>220</v>
      </c>
      <c r="K29" s="99" t="s">
        <v>156</v>
      </c>
      <c r="L29" s="99" t="s">
        <v>189</v>
      </c>
      <c r="M29" s="99" t="s">
        <v>221</v>
      </c>
      <c r="N29" s="99" t="s">
        <v>143</v>
      </c>
      <c r="O29" s="103" t="s">
        <v>222</v>
      </c>
      <c r="P29" s="107" t="s">
        <v>509</v>
      </c>
      <c r="Q29" s="107"/>
      <c r="R29" s="70"/>
      <c r="S29" s="71"/>
      <c r="T29" s="70"/>
    </row>
    <row r="30" spans="1:20" s="72" customFormat="1" ht="27.75" customHeight="1">
      <c r="A30" s="83">
        <v>21</v>
      </c>
      <c r="B30" s="99">
        <v>285</v>
      </c>
      <c r="C30" s="98" t="s">
        <v>192</v>
      </c>
      <c r="D30" s="108" t="s">
        <v>586</v>
      </c>
      <c r="E30" s="100" t="s">
        <v>224</v>
      </c>
      <c r="F30" s="101" t="s">
        <v>225</v>
      </c>
      <c r="G30" s="98" t="s">
        <v>54</v>
      </c>
      <c r="H30" s="99" t="s">
        <v>587</v>
      </c>
      <c r="I30" s="101" t="s">
        <v>232</v>
      </c>
      <c r="J30" s="103" t="s">
        <v>228</v>
      </c>
      <c r="K30" s="99" t="s">
        <v>110</v>
      </c>
      <c r="L30" s="99" t="s">
        <v>100</v>
      </c>
      <c r="M30" s="99" t="s">
        <v>101</v>
      </c>
      <c r="N30" s="99" t="s">
        <v>81</v>
      </c>
      <c r="O30" s="103" t="s">
        <v>233</v>
      </c>
      <c r="P30" s="107" t="s">
        <v>509</v>
      </c>
      <c r="Q30" s="107"/>
      <c r="R30" s="70"/>
      <c r="S30" s="71"/>
      <c r="T30" s="70"/>
    </row>
    <row r="31" spans="1:20" s="72" customFormat="1" ht="27.75" customHeight="1">
      <c r="A31" s="83">
        <v>22</v>
      </c>
      <c r="B31" s="99">
        <v>286</v>
      </c>
      <c r="C31" s="98" t="s">
        <v>192</v>
      </c>
      <c r="D31" s="99">
        <v>10076905</v>
      </c>
      <c r="E31" s="100" t="s">
        <v>234</v>
      </c>
      <c r="F31" s="101" t="s">
        <v>235</v>
      </c>
      <c r="G31" s="98" t="s">
        <v>54</v>
      </c>
      <c r="H31" s="99" t="s">
        <v>589</v>
      </c>
      <c r="I31" s="101" t="s">
        <v>237</v>
      </c>
      <c r="J31" s="103" t="s">
        <v>238</v>
      </c>
      <c r="K31" s="99" t="s">
        <v>110</v>
      </c>
      <c r="L31" s="99" t="s">
        <v>100</v>
      </c>
      <c r="M31" s="99" t="s">
        <v>239</v>
      </c>
      <c r="N31" s="99" t="s">
        <v>143</v>
      </c>
      <c r="O31" s="103" t="s">
        <v>240</v>
      </c>
      <c r="P31" s="107" t="s">
        <v>509</v>
      </c>
      <c r="Q31" s="107"/>
      <c r="R31" s="70"/>
      <c r="S31" s="71"/>
      <c r="T31" s="70"/>
    </row>
    <row r="32" spans="1:20" s="72" customFormat="1" ht="27" customHeight="1">
      <c r="A32" s="83">
        <v>23</v>
      </c>
      <c r="B32" s="98">
        <v>287</v>
      </c>
      <c r="C32" s="98" t="s">
        <v>192</v>
      </c>
      <c r="D32" s="99">
        <v>10141236</v>
      </c>
      <c r="E32" s="100" t="s">
        <v>210</v>
      </c>
      <c r="F32" s="101" t="s">
        <v>242</v>
      </c>
      <c r="G32" s="98" t="s">
        <v>54</v>
      </c>
      <c r="H32" s="99" t="s">
        <v>588</v>
      </c>
      <c r="I32" s="101" t="s">
        <v>244</v>
      </c>
      <c r="J32" s="104" t="s">
        <v>245</v>
      </c>
      <c r="K32" s="99" t="s">
        <v>69</v>
      </c>
      <c r="L32" s="99" t="s">
        <v>59</v>
      </c>
      <c r="M32" s="99" t="s">
        <v>246</v>
      </c>
      <c r="N32" s="99" t="s">
        <v>71</v>
      </c>
      <c r="O32" s="103" t="s">
        <v>247</v>
      </c>
      <c r="P32" s="107" t="s">
        <v>509</v>
      </c>
      <c r="Q32" s="98"/>
      <c r="R32" s="73"/>
      <c r="S32" s="74"/>
      <c r="T32" s="73"/>
    </row>
    <row r="33" spans="1:20" s="72" customFormat="1" ht="27" customHeight="1">
      <c r="A33" s="83">
        <v>24</v>
      </c>
      <c r="B33" s="98">
        <v>288</v>
      </c>
      <c r="C33" s="98" t="s">
        <v>192</v>
      </c>
      <c r="D33" s="99">
        <v>10096169</v>
      </c>
      <c r="E33" s="100" t="s">
        <v>339</v>
      </c>
      <c r="F33" s="101" t="s">
        <v>340</v>
      </c>
      <c r="G33" s="98" t="s">
        <v>54</v>
      </c>
      <c r="H33" s="99" t="s">
        <v>591</v>
      </c>
      <c r="I33" s="101" t="s">
        <v>342</v>
      </c>
      <c r="J33" s="104" t="s">
        <v>343</v>
      </c>
      <c r="K33" s="99" t="s">
        <v>156</v>
      </c>
      <c r="L33" s="99" t="s">
        <v>141</v>
      </c>
      <c r="M33" s="99" t="s">
        <v>101</v>
      </c>
      <c r="N33" s="99" t="s">
        <v>81</v>
      </c>
      <c r="O33" s="103" t="s">
        <v>344</v>
      </c>
      <c r="P33" s="107" t="s">
        <v>509</v>
      </c>
      <c r="Q33" s="98"/>
      <c r="R33" s="73"/>
      <c r="S33" s="74"/>
      <c r="T33" s="73"/>
    </row>
    <row r="34" spans="1:20" s="75" customFormat="1" ht="27.75" customHeight="1">
      <c r="A34" s="83">
        <v>25</v>
      </c>
      <c r="B34" s="98">
        <v>291</v>
      </c>
      <c r="C34" s="98" t="s">
        <v>192</v>
      </c>
      <c r="D34" s="99">
        <v>10119130</v>
      </c>
      <c r="E34" s="100" t="s">
        <v>318</v>
      </c>
      <c r="F34" s="100" t="s">
        <v>368</v>
      </c>
      <c r="G34" s="98" t="s">
        <v>54</v>
      </c>
      <c r="H34" s="99" t="s">
        <v>592</v>
      </c>
      <c r="I34" s="101" t="s">
        <v>369</v>
      </c>
      <c r="J34" s="104" t="s">
        <v>365</v>
      </c>
      <c r="K34" s="99" t="s">
        <v>415</v>
      </c>
      <c r="L34" s="110" t="s">
        <v>366</v>
      </c>
      <c r="M34" s="99" t="s">
        <v>151</v>
      </c>
      <c r="N34" s="99" t="s">
        <v>347</v>
      </c>
      <c r="O34" s="103" t="s">
        <v>367</v>
      </c>
      <c r="P34" s="107" t="s">
        <v>509</v>
      </c>
      <c r="Q34" s="155"/>
      <c r="R34" s="73"/>
      <c r="S34" s="74"/>
      <c r="T34" s="73"/>
    </row>
    <row r="35" spans="1:20" s="75" customFormat="1" ht="27" customHeight="1">
      <c r="A35" s="83">
        <v>26</v>
      </c>
      <c r="B35" s="99">
        <v>292</v>
      </c>
      <c r="C35" s="99" t="s">
        <v>192</v>
      </c>
      <c r="D35" s="99">
        <v>10085561</v>
      </c>
      <c r="E35" s="100" t="s">
        <v>396</v>
      </c>
      <c r="F35" s="101" t="s">
        <v>397</v>
      </c>
      <c r="G35" s="98" t="s">
        <v>54</v>
      </c>
      <c r="H35" s="99" t="s">
        <v>593</v>
      </c>
      <c r="I35" s="101" t="s">
        <v>398</v>
      </c>
      <c r="J35" s="102" t="s">
        <v>371</v>
      </c>
      <c r="K35" s="99" t="s">
        <v>394</v>
      </c>
      <c r="L35" s="99" t="s">
        <v>120</v>
      </c>
      <c r="M35" s="99" t="s">
        <v>255</v>
      </c>
      <c r="N35" s="99" t="s">
        <v>374</v>
      </c>
      <c r="O35" s="103" t="s">
        <v>395</v>
      </c>
      <c r="P35" s="107" t="s">
        <v>509</v>
      </c>
      <c r="Q35" s="155"/>
      <c r="R35" s="70" t="s">
        <v>132</v>
      </c>
      <c r="S35" s="71"/>
      <c r="T35" s="70" t="s">
        <v>376</v>
      </c>
    </row>
    <row r="36" spans="1:20" s="75" customFormat="1" ht="27" customHeight="1">
      <c r="A36" s="83">
        <v>27</v>
      </c>
      <c r="B36" s="99">
        <v>293</v>
      </c>
      <c r="C36" s="99" t="s">
        <v>192</v>
      </c>
      <c r="D36" s="99">
        <v>10117749</v>
      </c>
      <c r="E36" s="100" t="s">
        <v>210</v>
      </c>
      <c r="F36" s="101" t="s">
        <v>403</v>
      </c>
      <c r="G36" s="98" t="s">
        <v>54</v>
      </c>
      <c r="H36" s="99" t="s">
        <v>594</v>
      </c>
      <c r="I36" s="101" t="s">
        <v>404</v>
      </c>
      <c r="J36" s="102" t="s">
        <v>371</v>
      </c>
      <c r="K36" s="99" t="s">
        <v>400</v>
      </c>
      <c r="L36" s="99" t="s">
        <v>59</v>
      </c>
      <c r="M36" s="99" t="s">
        <v>401</v>
      </c>
      <c r="N36" s="99" t="s">
        <v>387</v>
      </c>
      <c r="O36" s="103" t="s">
        <v>402</v>
      </c>
      <c r="P36" s="107" t="s">
        <v>509</v>
      </c>
      <c r="Q36" s="155"/>
      <c r="R36" s="70" t="s">
        <v>132</v>
      </c>
      <c r="S36" s="71"/>
      <c r="T36" s="70" t="s">
        <v>376</v>
      </c>
    </row>
    <row r="37" spans="1:20" s="45" customFormat="1" ht="27.75" customHeight="1">
      <c r="A37" s="83">
        <v>28</v>
      </c>
      <c r="B37" s="86">
        <v>294</v>
      </c>
      <c r="C37" s="99" t="s">
        <v>192</v>
      </c>
      <c r="D37" s="92" t="s">
        <v>595</v>
      </c>
      <c r="E37" s="85" t="s">
        <v>473</v>
      </c>
      <c r="F37" s="87" t="s">
        <v>474</v>
      </c>
      <c r="G37" s="83" t="s">
        <v>54</v>
      </c>
      <c r="H37" s="86" t="s">
        <v>596</v>
      </c>
      <c r="I37" s="87" t="s">
        <v>475</v>
      </c>
      <c r="J37" s="88" t="s">
        <v>469</v>
      </c>
      <c r="K37" s="86" t="s">
        <v>470</v>
      </c>
      <c r="L37" s="86" t="s">
        <v>59</v>
      </c>
      <c r="M37" s="86" t="s">
        <v>70</v>
      </c>
      <c r="N37" s="86" t="s">
        <v>417</v>
      </c>
      <c r="O37" s="89" t="s">
        <v>472</v>
      </c>
      <c r="P37" s="107" t="s">
        <v>509</v>
      </c>
      <c r="Q37" s="153"/>
      <c r="R37" s="40"/>
      <c r="S37" s="41"/>
      <c r="T37" s="40"/>
    </row>
    <row r="38" spans="1:20" s="45" customFormat="1" ht="27.75" customHeight="1">
      <c r="A38" s="83">
        <v>29</v>
      </c>
      <c r="B38" s="86">
        <v>295</v>
      </c>
      <c r="C38" s="99" t="s">
        <v>192</v>
      </c>
      <c r="D38" s="92" t="s">
        <v>597</v>
      </c>
      <c r="E38" s="85" t="s">
        <v>74</v>
      </c>
      <c r="F38" s="87" t="s">
        <v>477</v>
      </c>
      <c r="G38" s="83" t="s">
        <v>54</v>
      </c>
      <c r="H38" s="92" t="s">
        <v>598</v>
      </c>
      <c r="I38" s="87" t="s">
        <v>478</v>
      </c>
      <c r="J38" s="88" t="s">
        <v>479</v>
      </c>
      <c r="K38" s="99" t="s">
        <v>394</v>
      </c>
      <c r="L38" s="86" t="s">
        <v>189</v>
      </c>
      <c r="M38" s="86" t="s">
        <v>121</v>
      </c>
      <c r="N38" s="86" t="s">
        <v>347</v>
      </c>
      <c r="O38" s="89" t="s">
        <v>480</v>
      </c>
      <c r="P38" s="107" t="s">
        <v>509</v>
      </c>
      <c r="Q38" s="153"/>
      <c r="R38" s="40"/>
      <c r="S38" s="41"/>
      <c r="T38" s="40"/>
    </row>
    <row r="39" spans="1:20" s="38" customFormat="1" ht="27" customHeight="1">
      <c r="A39" s="83">
        <v>30</v>
      </c>
      <c r="B39" s="83">
        <v>296</v>
      </c>
      <c r="C39" s="99" t="s">
        <v>192</v>
      </c>
      <c r="D39" s="86">
        <v>10116096</v>
      </c>
      <c r="E39" s="85" t="s">
        <v>74</v>
      </c>
      <c r="F39" s="85" t="s">
        <v>75</v>
      </c>
      <c r="G39" s="83" t="s">
        <v>54</v>
      </c>
      <c r="H39" s="86" t="s">
        <v>599</v>
      </c>
      <c r="I39" s="87" t="s">
        <v>77</v>
      </c>
      <c r="J39" s="88" t="s">
        <v>78</v>
      </c>
      <c r="K39" s="86" t="s">
        <v>58</v>
      </c>
      <c r="L39" s="86" t="s">
        <v>79</v>
      </c>
      <c r="M39" s="86" t="s">
        <v>80</v>
      </c>
      <c r="N39" s="86" t="s">
        <v>81</v>
      </c>
      <c r="O39" s="91" t="s">
        <v>82</v>
      </c>
      <c r="P39" s="107" t="s">
        <v>509</v>
      </c>
      <c r="Q39" s="83"/>
      <c r="R39" s="36" t="s">
        <v>83</v>
      </c>
      <c r="S39" s="37"/>
      <c r="T39" s="36" t="s">
        <v>84</v>
      </c>
    </row>
    <row r="40" spans="1:20" s="38" customFormat="1" ht="27.75" customHeight="1">
      <c r="A40" s="83">
        <v>31</v>
      </c>
      <c r="B40" s="86">
        <v>380</v>
      </c>
      <c r="C40" s="83" t="s">
        <v>50</v>
      </c>
      <c r="D40" s="84">
        <v>10095042</v>
      </c>
      <c r="E40" s="85" t="s">
        <v>52</v>
      </c>
      <c r="F40" s="85" t="s">
        <v>53</v>
      </c>
      <c r="G40" s="83" t="s">
        <v>54</v>
      </c>
      <c r="H40" s="86" t="s">
        <v>600</v>
      </c>
      <c r="I40" s="87" t="s">
        <v>56</v>
      </c>
      <c r="J40" s="88" t="s">
        <v>57</v>
      </c>
      <c r="K40" s="86" t="s">
        <v>58</v>
      </c>
      <c r="L40" s="86" t="s">
        <v>59</v>
      </c>
      <c r="M40" s="86" t="s">
        <v>60</v>
      </c>
      <c r="N40" s="86" t="s">
        <v>61</v>
      </c>
      <c r="O40" s="89" t="s">
        <v>62</v>
      </c>
      <c r="P40" s="107" t="s">
        <v>509</v>
      </c>
      <c r="Q40" s="90"/>
      <c r="R40" s="40"/>
      <c r="S40" s="41"/>
      <c r="T40" s="40"/>
    </row>
    <row r="41" spans="1:20" s="38" customFormat="1" ht="27.75" customHeight="1">
      <c r="A41" s="83">
        <v>32</v>
      </c>
      <c r="B41" s="86">
        <v>381</v>
      </c>
      <c r="C41" s="83" t="s">
        <v>50</v>
      </c>
      <c r="D41" s="86">
        <v>10097061</v>
      </c>
      <c r="E41" s="85" t="s">
        <v>64</v>
      </c>
      <c r="F41" s="85" t="s">
        <v>65</v>
      </c>
      <c r="G41" s="83" t="s">
        <v>54</v>
      </c>
      <c r="H41" s="86" t="s">
        <v>601</v>
      </c>
      <c r="I41" s="87" t="s">
        <v>67</v>
      </c>
      <c r="J41" s="88" t="s">
        <v>68</v>
      </c>
      <c r="K41" s="86" t="s">
        <v>69</v>
      </c>
      <c r="L41" s="86" t="s">
        <v>59</v>
      </c>
      <c r="M41" s="86" t="s">
        <v>70</v>
      </c>
      <c r="N41" s="86" t="s">
        <v>71</v>
      </c>
      <c r="O41" s="89" t="s">
        <v>72</v>
      </c>
      <c r="P41" s="107" t="s">
        <v>509</v>
      </c>
      <c r="Q41" s="90"/>
      <c r="R41" s="40"/>
      <c r="S41" s="41"/>
      <c r="T41" s="40"/>
    </row>
    <row r="42" spans="1:20" s="38" customFormat="1" ht="27" customHeight="1">
      <c r="A42" s="83">
        <v>33</v>
      </c>
      <c r="B42" s="83">
        <v>383</v>
      </c>
      <c r="C42" s="83" t="s">
        <v>50</v>
      </c>
      <c r="D42" s="86">
        <v>10104177</v>
      </c>
      <c r="E42" s="85" t="s">
        <v>86</v>
      </c>
      <c r="F42" s="85" t="s">
        <v>87</v>
      </c>
      <c r="G42" s="83" t="s">
        <v>54</v>
      </c>
      <c r="H42" s="86" t="s">
        <v>602</v>
      </c>
      <c r="I42" s="87" t="s">
        <v>89</v>
      </c>
      <c r="J42" s="88" t="s">
        <v>90</v>
      </c>
      <c r="K42" s="86" t="s">
        <v>91</v>
      </c>
      <c r="L42" s="86" t="s">
        <v>92</v>
      </c>
      <c r="M42" s="86" t="s">
        <v>60</v>
      </c>
      <c r="N42" s="86" t="s">
        <v>81</v>
      </c>
      <c r="O42" s="91" t="s">
        <v>93</v>
      </c>
      <c r="P42" s="107" t="s">
        <v>509</v>
      </c>
      <c r="Q42" s="83"/>
      <c r="R42" s="36" t="s">
        <v>83</v>
      </c>
      <c r="S42" s="37"/>
      <c r="T42" s="36" t="s">
        <v>84</v>
      </c>
    </row>
    <row r="43" spans="1:20" s="38" customFormat="1" ht="27.75" customHeight="1">
      <c r="A43" s="83">
        <v>34</v>
      </c>
      <c r="B43" s="86">
        <v>384</v>
      </c>
      <c r="C43" s="83" t="s">
        <v>50</v>
      </c>
      <c r="D43" s="92" t="s">
        <v>603</v>
      </c>
      <c r="E43" s="85" t="s">
        <v>64</v>
      </c>
      <c r="F43" s="87" t="s">
        <v>95</v>
      </c>
      <c r="G43" s="83" t="s">
        <v>54</v>
      </c>
      <c r="H43" s="86" t="s">
        <v>604</v>
      </c>
      <c r="I43" s="87" t="s">
        <v>97</v>
      </c>
      <c r="J43" s="89" t="s">
        <v>98</v>
      </c>
      <c r="K43" s="93" t="s">
        <v>99</v>
      </c>
      <c r="L43" s="86" t="s">
        <v>100</v>
      </c>
      <c r="M43" s="86" t="s">
        <v>101</v>
      </c>
      <c r="N43" s="86" t="s">
        <v>102</v>
      </c>
      <c r="O43" s="89" t="s">
        <v>103</v>
      </c>
      <c r="P43" s="107" t="s">
        <v>509</v>
      </c>
      <c r="Q43" s="90"/>
      <c r="R43" s="40"/>
      <c r="S43" s="41"/>
      <c r="T43" s="40"/>
    </row>
    <row r="44" spans="1:20" s="38" customFormat="1" ht="27.75" customHeight="1">
      <c r="A44" s="83">
        <v>35</v>
      </c>
      <c r="B44" s="86">
        <v>385</v>
      </c>
      <c r="C44" s="83" t="s">
        <v>50</v>
      </c>
      <c r="D44" s="86">
        <v>10036530</v>
      </c>
      <c r="E44" s="85" t="s">
        <v>105</v>
      </c>
      <c r="F44" s="85" t="s">
        <v>106</v>
      </c>
      <c r="G44" s="83" t="s">
        <v>54</v>
      </c>
      <c r="H44" s="86" t="s">
        <v>605</v>
      </c>
      <c r="I44" s="87" t="s">
        <v>108</v>
      </c>
      <c r="J44" s="88" t="s">
        <v>109</v>
      </c>
      <c r="K44" s="86" t="s">
        <v>110</v>
      </c>
      <c r="L44" s="86" t="s">
        <v>111</v>
      </c>
      <c r="M44" s="86" t="s">
        <v>101</v>
      </c>
      <c r="N44" s="86" t="s">
        <v>71</v>
      </c>
      <c r="O44" s="89" t="s">
        <v>112</v>
      </c>
      <c r="P44" s="107" t="s">
        <v>509</v>
      </c>
      <c r="Q44" s="90"/>
      <c r="R44" s="40"/>
      <c r="S44" s="41"/>
      <c r="T44" s="40"/>
    </row>
    <row r="45" spans="1:20" s="38" customFormat="1" ht="27.75" customHeight="1">
      <c r="A45" s="83">
        <v>36</v>
      </c>
      <c r="B45" s="83">
        <v>386</v>
      </c>
      <c r="C45" s="83" t="s">
        <v>50</v>
      </c>
      <c r="D45" s="86">
        <v>10071614</v>
      </c>
      <c r="E45" s="85" t="s">
        <v>114</v>
      </c>
      <c r="F45" s="85" t="s">
        <v>115</v>
      </c>
      <c r="G45" s="83" t="s">
        <v>54</v>
      </c>
      <c r="H45" s="86" t="s">
        <v>606</v>
      </c>
      <c r="I45" s="87" t="s">
        <v>117</v>
      </c>
      <c r="J45" s="88" t="s">
        <v>118</v>
      </c>
      <c r="K45" s="86" t="s">
        <v>119</v>
      </c>
      <c r="L45" s="86" t="s">
        <v>120</v>
      </c>
      <c r="M45" s="86" t="s">
        <v>121</v>
      </c>
      <c r="N45" s="86" t="s">
        <v>71</v>
      </c>
      <c r="O45" s="95" t="s">
        <v>122</v>
      </c>
      <c r="P45" s="107" t="s">
        <v>509</v>
      </c>
      <c r="Q45" s="83"/>
      <c r="R45" s="36"/>
      <c r="S45" s="37"/>
      <c r="T45" s="36"/>
    </row>
    <row r="46" spans="1:20" s="38" customFormat="1" ht="27" customHeight="1">
      <c r="A46" s="83">
        <v>37</v>
      </c>
      <c r="B46" s="83">
        <v>387</v>
      </c>
      <c r="C46" s="83" t="s">
        <v>50</v>
      </c>
      <c r="D46" s="86">
        <v>10012062</v>
      </c>
      <c r="E46" s="85" t="s">
        <v>124</v>
      </c>
      <c r="F46" s="85" t="s">
        <v>125</v>
      </c>
      <c r="G46" s="83" t="s">
        <v>54</v>
      </c>
      <c r="H46" s="86" t="s">
        <v>607</v>
      </c>
      <c r="I46" s="87" t="s">
        <v>127</v>
      </c>
      <c r="J46" s="88" t="s">
        <v>128</v>
      </c>
      <c r="K46" s="86" t="s">
        <v>129</v>
      </c>
      <c r="L46" s="86" t="s">
        <v>120</v>
      </c>
      <c r="M46" s="86" t="s">
        <v>130</v>
      </c>
      <c r="N46" s="86" t="s">
        <v>71</v>
      </c>
      <c r="O46" s="89" t="s">
        <v>131</v>
      </c>
      <c r="P46" s="107" t="s">
        <v>509</v>
      </c>
      <c r="Q46" s="83"/>
      <c r="R46" s="40" t="s">
        <v>132</v>
      </c>
      <c r="S46" s="37"/>
      <c r="T46" s="36" t="s">
        <v>133</v>
      </c>
    </row>
    <row r="47" spans="1:20" s="38" customFormat="1" ht="27.75" customHeight="1">
      <c r="A47" s="83">
        <v>38</v>
      </c>
      <c r="B47" s="86">
        <v>388</v>
      </c>
      <c r="C47" s="83" t="s">
        <v>50</v>
      </c>
      <c r="D47" s="92" t="s">
        <v>608</v>
      </c>
      <c r="E47" s="85" t="s">
        <v>135</v>
      </c>
      <c r="F47" s="87" t="s">
        <v>136</v>
      </c>
      <c r="G47" s="83" t="s">
        <v>54</v>
      </c>
      <c r="H47" s="86" t="s">
        <v>609</v>
      </c>
      <c r="I47" s="87" t="s">
        <v>138</v>
      </c>
      <c r="J47" s="89" t="s">
        <v>139</v>
      </c>
      <c r="K47" s="86" t="s">
        <v>140</v>
      </c>
      <c r="L47" s="86" t="s">
        <v>141</v>
      </c>
      <c r="M47" s="86" t="s">
        <v>142</v>
      </c>
      <c r="N47" s="86" t="s">
        <v>143</v>
      </c>
      <c r="O47" s="89" t="s">
        <v>144</v>
      </c>
      <c r="P47" s="107" t="s">
        <v>509</v>
      </c>
      <c r="Q47" s="90"/>
      <c r="R47" s="40"/>
      <c r="S47" s="41"/>
      <c r="T47" s="40"/>
    </row>
    <row r="48" spans="1:20" s="38" customFormat="1" ht="27" customHeight="1">
      <c r="A48" s="83">
        <v>39</v>
      </c>
      <c r="B48" s="86">
        <v>389</v>
      </c>
      <c r="C48" s="83" t="s">
        <v>50</v>
      </c>
      <c r="D48" s="86">
        <v>10078500</v>
      </c>
      <c r="E48" s="85" t="s">
        <v>161</v>
      </c>
      <c r="F48" s="85" t="s">
        <v>162</v>
      </c>
      <c r="G48" s="83" t="s">
        <v>54</v>
      </c>
      <c r="H48" s="92" t="s">
        <v>610</v>
      </c>
      <c r="I48" s="87" t="s">
        <v>164</v>
      </c>
      <c r="J48" s="88" t="s">
        <v>165</v>
      </c>
      <c r="K48" s="86" t="s">
        <v>69</v>
      </c>
      <c r="L48" s="86" t="s">
        <v>59</v>
      </c>
      <c r="M48" s="86" t="s">
        <v>60</v>
      </c>
      <c r="N48" s="86" t="s">
        <v>71</v>
      </c>
      <c r="O48" s="89" t="s">
        <v>166</v>
      </c>
      <c r="P48" s="107" t="s">
        <v>509</v>
      </c>
      <c r="Q48" s="90"/>
      <c r="R48" s="40"/>
      <c r="S48" s="41"/>
      <c r="T48" s="40"/>
    </row>
    <row r="49" spans="1:20" s="38" customFormat="1" ht="27" customHeight="1">
      <c r="A49" s="83">
        <v>40</v>
      </c>
      <c r="B49" s="83">
        <v>390</v>
      </c>
      <c r="C49" s="83" t="s">
        <v>50</v>
      </c>
      <c r="D49" s="86">
        <v>10080582</v>
      </c>
      <c r="E49" s="85" t="s">
        <v>114</v>
      </c>
      <c r="F49" s="85" t="s">
        <v>168</v>
      </c>
      <c r="G49" s="83" t="s">
        <v>54</v>
      </c>
      <c r="H49" s="86" t="s">
        <v>611</v>
      </c>
      <c r="I49" s="87" t="s">
        <v>170</v>
      </c>
      <c r="J49" s="88" t="s">
        <v>171</v>
      </c>
      <c r="K49" s="86" t="s">
        <v>58</v>
      </c>
      <c r="L49" s="86" t="s">
        <v>59</v>
      </c>
      <c r="M49" s="86" t="s">
        <v>80</v>
      </c>
      <c r="N49" s="86" t="s">
        <v>172</v>
      </c>
      <c r="O49" s="89" t="s">
        <v>173</v>
      </c>
      <c r="P49" s="107" t="s">
        <v>509</v>
      </c>
      <c r="Q49" s="83"/>
      <c r="R49" s="36" t="s">
        <v>174</v>
      </c>
      <c r="S49" s="37"/>
      <c r="T49" s="36" t="s">
        <v>175</v>
      </c>
    </row>
    <row r="50" spans="1:20" s="38" customFormat="1" ht="27" customHeight="1">
      <c r="A50" s="83">
        <v>41</v>
      </c>
      <c r="B50" s="83">
        <v>391</v>
      </c>
      <c r="C50" s="83" t="s">
        <v>50</v>
      </c>
      <c r="D50" s="86">
        <v>10115076</v>
      </c>
      <c r="E50" s="85" t="s">
        <v>177</v>
      </c>
      <c r="F50" s="85" t="s">
        <v>178</v>
      </c>
      <c r="G50" s="83" t="s">
        <v>54</v>
      </c>
      <c r="H50" s="86" t="s">
        <v>612</v>
      </c>
      <c r="I50" s="87" t="s">
        <v>180</v>
      </c>
      <c r="J50" s="88" t="s">
        <v>181</v>
      </c>
      <c r="K50" s="86" t="s">
        <v>110</v>
      </c>
      <c r="L50" s="86" t="s">
        <v>100</v>
      </c>
      <c r="M50" s="86" t="s">
        <v>121</v>
      </c>
      <c r="N50" s="86" t="s">
        <v>71</v>
      </c>
      <c r="O50" s="89" t="s">
        <v>182</v>
      </c>
      <c r="P50" s="107" t="s">
        <v>509</v>
      </c>
      <c r="Q50" s="83"/>
      <c r="R50" s="36"/>
      <c r="S50" s="37"/>
      <c r="T50" s="36"/>
    </row>
    <row r="51" spans="1:20" s="38" customFormat="1" ht="29.25" customHeight="1">
      <c r="A51" s="83">
        <v>42</v>
      </c>
      <c r="B51" s="83">
        <v>392</v>
      </c>
      <c r="C51" s="83" t="s">
        <v>50</v>
      </c>
      <c r="D51" s="86">
        <v>10030470</v>
      </c>
      <c r="E51" s="85" t="s">
        <v>177</v>
      </c>
      <c r="F51" s="85" t="s">
        <v>184</v>
      </c>
      <c r="G51" s="83" t="s">
        <v>54</v>
      </c>
      <c r="H51" s="86" t="s">
        <v>613</v>
      </c>
      <c r="I51" s="87" t="s">
        <v>186</v>
      </c>
      <c r="J51" s="88" t="s">
        <v>187</v>
      </c>
      <c r="K51" s="86" t="s">
        <v>188</v>
      </c>
      <c r="L51" s="86" t="s">
        <v>189</v>
      </c>
      <c r="M51" s="86" t="s">
        <v>190</v>
      </c>
      <c r="N51" s="86" t="s">
        <v>81</v>
      </c>
      <c r="O51" s="89" t="s">
        <v>191</v>
      </c>
      <c r="P51" s="107" t="s">
        <v>509</v>
      </c>
      <c r="Q51" s="83"/>
      <c r="R51" s="36"/>
      <c r="S51" s="37"/>
      <c r="T51" s="36"/>
    </row>
    <row r="52" spans="1:20" s="38" customFormat="1" ht="29.25" customHeight="1">
      <c r="A52" s="83">
        <v>43</v>
      </c>
      <c r="B52" s="83">
        <v>393</v>
      </c>
      <c r="C52" s="83" t="s">
        <v>50</v>
      </c>
      <c r="D52" s="86">
        <v>10010323</v>
      </c>
      <c r="E52" s="85" t="s">
        <v>326</v>
      </c>
      <c r="F52" s="85" t="s">
        <v>325</v>
      </c>
      <c r="G52" s="83" t="s">
        <v>54</v>
      </c>
      <c r="H52" s="86" t="s">
        <v>614</v>
      </c>
      <c r="I52" s="87" t="s">
        <v>328</v>
      </c>
      <c r="J52" s="88" t="s">
        <v>329</v>
      </c>
      <c r="K52" s="86" t="s">
        <v>58</v>
      </c>
      <c r="L52" s="86" t="s">
        <v>59</v>
      </c>
      <c r="M52" s="86" t="s">
        <v>221</v>
      </c>
      <c r="N52" s="86" t="s">
        <v>81</v>
      </c>
      <c r="O52" s="89" t="s">
        <v>241</v>
      </c>
      <c r="P52" s="107" t="s">
        <v>509</v>
      </c>
      <c r="Q52" s="83"/>
      <c r="R52" s="36"/>
      <c r="S52" s="37"/>
      <c r="T52" s="36"/>
    </row>
    <row r="53" spans="1:20" s="38" customFormat="1" ht="29.25" customHeight="1">
      <c r="A53" s="83">
        <v>44</v>
      </c>
      <c r="B53" s="83">
        <v>394</v>
      </c>
      <c r="C53" s="83" t="s">
        <v>50</v>
      </c>
      <c r="D53" s="86">
        <v>10070215</v>
      </c>
      <c r="E53" s="85" t="s">
        <v>331</v>
      </c>
      <c r="F53" s="85" t="s">
        <v>332</v>
      </c>
      <c r="G53" s="83" t="s">
        <v>54</v>
      </c>
      <c r="H53" s="86" t="s">
        <v>615</v>
      </c>
      <c r="I53" s="87" t="s">
        <v>334</v>
      </c>
      <c r="J53" s="88" t="s">
        <v>197</v>
      </c>
      <c r="K53" s="86" t="s">
        <v>156</v>
      </c>
      <c r="L53" s="86" t="s">
        <v>120</v>
      </c>
      <c r="M53" s="86" t="s">
        <v>273</v>
      </c>
      <c r="N53" s="86" t="s">
        <v>71</v>
      </c>
      <c r="O53" s="89" t="s">
        <v>335</v>
      </c>
      <c r="P53" s="107" t="s">
        <v>509</v>
      </c>
      <c r="Q53" s="83"/>
      <c r="R53" s="36"/>
      <c r="S53" s="37"/>
      <c r="T53" s="36"/>
    </row>
    <row r="54" spans="1:20" s="75" customFormat="1" ht="27" customHeight="1">
      <c r="A54" s="83">
        <v>45</v>
      </c>
      <c r="B54" s="98">
        <v>395</v>
      </c>
      <c r="C54" s="98" t="s">
        <v>50</v>
      </c>
      <c r="D54" s="99">
        <v>10037399</v>
      </c>
      <c r="E54" s="100" t="s">
        <v>114</v>
      </c>
      <c r="F54" s="101" t="s">
        <v>390</v>
      </c>
      <c r="G54" s="98" t="s">
        <v>54</v>
      </c>
      <c r="H54" s="99" t="s">
        <v>616</v>
      </c>
      <c r="I54" s="101" t="s">
        <v>391</v>
      </c>
      <c r="J54" s="102" t="s">
        <v>371</v>
      </c>
      <c r="K54" s="99" t="s">
        <v>110</v>
      </c>
      <c r="L54" s="99" t="s">
        <v>386</v>
      </c>
      <c r="M54" s="99" t="s">
        <v>80</v>
      </c>
      <c r="N54" s="99" t="s">
        <v>489</v>
      </c>
      <c r="O54" s="103" t="s">
        <v>388</v>
      </c>
      <c r="P54" s="107" t="s">
        <v>509</v>
      </c>
      <c r="Q54" s="98"/>
      <c r="R54" s="73" t="s">
        <v>132</v>
      </c>
      <c r="S54" s="74"/>
      <c r="T54" s="73" t="s">
        <v>389</v>
      </c>
    </row>
    <row r="55" spans="1:20" s="72" customFormat="1" ht="29.25" customHeight="1">
      <c r="A55" s="83">
        <v>46</v>
      </c>
      <c r="B55" s="98">
        <v>396</v>
      </c>
      <c r="C55" s="98" t="s">
        <v>50</v>
      </c>
      <c r="D55" s="99">
        <v>10003208</v>
      </c>
      <c r="E55" s="100" t="s">
        <v>431</v>
      </c>
      <c r="F55" s="100" t="s">
        <v>432</v>
      </c>
      <c r="G55" s="98" t="s">
        <v>54</v>
      </c>
      <c r="H55" s="108" t="s">
        <v>617</v>
      </c>
      <c r="I55" s="101" t="s">
        <v>434</v>
      </c>
      <c r="J55" s="104" t="s">
        <v>433</v>
      </c>
      <c r="K55" s="99" t="s">
        <v>110</v>
      </c>
      <c r="L55" s="99" t="s">
        <v>100</v>
      </c>
      <c r="M55" s="99" t="s">
        <v>487</v>
      </c>
      <c r="N55" s="99" t="s">
        <v>488</v>
      </c>
      <c r="O55" s="103" t="s">
        <v>435</v>
      </c>
      <c r="P55" s="107" t="s">
        <v>509</v>
      </c>
      <c r="Q55" s="98"/>
      <c r="R55" s="73"/>
      <c r="S55" s="74"/>
      <c r="T55" s="73"/>
    </row>
    <row r="56" spans="1:20" s="72" customFormat="1" ht="29.25" customHeight="1">
      <c r="A56" s="83">
        <v>47</v>
      </c>
      <c r="B56" s="98">
        <v>397</v>
      </c>
      <c r="C56" s="98" t="s">
        <v>50</v>
      </c>
      <c r="D56" s="99">
        <v>10079168</v>
      </c>
      <c r="E56" s="100" t="s">
        <v>481</v>
      </c>
      <c r="F56" s="100" t="s">
        <v>482</v>
      </c>
      <c r="G56" s="98" t="s">
        <v>54</v>
      </c>
      <c r="H56" s="108" t="s">
        <v>618</v>
      </c>
      <c r="I56" s="101" t="s">
        <v>484</v>
      </c>
      <c r="J56" s="104" t="s">
        <v>485</v>
      </c>
      <c r="K56" s="99" t="s">
        <v>486</v>
      </c>
      <c r="L56" s="99" t="s">
        <v>120</v>
      </c>
      <c r="M56" s="99" t="s">
        <v>151</v>
      </c>
      <c r="N56" s="99" t="s">
        <v>158</v>
      </c>
      <c r="O56" s="103" t="s">
        <v>490</v>
      </c>
      <c r="P56" s="107" t="s">
        <v>509</v>
      </c>
      <c r="Q56" s="98"/>
      <c r="R56" s="73"/>
      <c r="S56" s="74"/>
      <c r="T56" s="73"/>
    </row>
    <row r="57" spans="1:20" s="72" customFormat="1" ht="29.25" customHeight="1">
      <c r="A57" s="83">
        <v>48</v>
      </c>
      <c r="B57" s="98">
        <v>398</v>
      </c>
      <c r="C57" s="98" t="s">
        <v>50</v>
      </c>
      <c r="D57" s="99">
        <v>10141552</v>
      </c>
      <c r="E57" s="100" t="s">
        <v>52</v>
      </c>
      <c r="F57" s="100" t="s">
        <v>498</v>
      </c>
      <c r="G57" s="98" t="s">
        <v>54</v>
      </c>
      <c r="H57" s="108" t="s">
        <v>619</v>
      </c>
      <c r="I57" s="101" t="s">
        <v>500</v>
      </c>
      <c r="J57" s="104" t="s">
        <v>501</v>
      </c>
      <c r="K57" s="99" t="s">
        <v>110</v>
      </c>
      <c r="L57" s="86" t="s">
        <v>100</v>
      </c>
      <c r="M57" s="99" t="s">
        <v>157</v>
      </c>
      <c r="N57" s="99" t="s">
        <v>172</v>
      </c>
      <c r="O57" s="103" t="s">
        <v>502</v>
      </c>
      <c r="P57" s="107" t="s">
        <v>509</v>
      </c>
      <c r="Q57" s="98"/>
      <c r="R57" s="73"/>
      <c r="S57" s="74"/>
      <c r="T57" s="73"/>
    </row>
    <row r="58" spans="1:20" s="72" customFormat="1" ht="29.25" customHeight="1">
      <c r="A58" s="83">
        <v>49</v>
      </c>
      <c r="B58" s="98">
        <v>399</v>
      </c>
      <c r="C58" s="98" t="s">
        <v>50</v>
      </c>
      <c r="D58" s="99">
        <v>10138933</v>
      </c>
      <c r="E58" s="100" t="s">
        <v>177</v>
      </c>
      <c r="F58" s="100" t="s">
        <v>504</v>
      </c>
      <c r="G58" s="98" t="s">
        <v>54</v>
      </c>
      <c r="H58" s="108" t="s">
        <v>620</v>
      </c>
      <c r="I58" s="101" t="s">
        <v>505</v>
      </c>
      <c r="J58" s="104" t="s">
        <v>506</v>
      </c>
      <c r="K58" s="86" t="s">
        <v>119</v>
      </c>
      <c r="L58" s="99" t="s">
        <v>207</v>
      </c>
      <c r="M58" s="99" t="s">
        <v>507</v>
      </c>
      <c r="N58" s="99" t="s">
        <v>489</v>
      </c>
      <c r="O58" s="103" t="s">
        <v>508</v>
      </c>
      <c r="P58" s="107" t="s">
        <v>509</v>
      </c>
      <c r="Q58" s="98"/>
      <c r="R58" s="73"/>
      <c r="S58" s="74"/>
      <c r="T58" s="73"/>
    </row>
    <row r="59" spans="1:20" s="77" customFormat="1" ht="11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157"/>
      <c r="R59" s="78"/>
      <c r="S59" s="79"/>
      <c r="T59" s="78"/>
    </row>
    <row r="60" spans="1:20" s="77" customFormat="1" ht="21" customHeight="1">
      <c r="A60" s="160" t="s">
        <v>443</v>
      </c>
      <c r="B60" s="158"/>
      <c r="C60" s="158"/>
      <c r="D60" s="158"/>
      <c r="E60" s="158"/>
      <c r="F60" s="158"/>
      <c r="G60" s="158"/>
      <c r="H60" s="160" t="s">
        <v>446</v>
      </c>
      <c r="I60" s="158"/>
      <c r="J60" s="158"/>
      <c r="K60" s="158"/>
      <c r="L60" s="158"/>
      <c r="M60" s="158"/>
      <c r="N60" s="158"/>
      <c r="O60" s="159"/>
      <c r="P60" s="158"/>
      <c r="Q60" s="157"/>
      <c r="R60" s="78"/>
      <c r="S60" s="79"/>
      <c r="T60" s="78"/>
    </row>
    <row r="61" spans="1:20" s="77" customFormat="1" ht="13.5" customHeight="1">
      <c r="A61" s="158"/>
      <c r="B61" s="158"/>
      <c r="C61" s="158"/>
      <c r="D61" s="158"/>
      <c r="E61" s="158"/>
      <c r="F61" s="158"/>
      <c r="G61" s="158"/>
      <c r="H61" s="160"/>
      <c r="I61" s="158"/>
      <c r="J61" s="158"/>
      <c r="K61" s="158"/>
      <c r="L61" s="158"/>
      <c r="M61" s="158"/>
      <c r="N61" s="158"/>
      <c r="O61" s="159"/>
      <c r="P61" s="158"/>
      <c r="Q61" s="157"/>
      <c r="R61" s="78"/>
      <c r="S61" s="79"/>
      <c r="T61" s="78"/>
    </row>
    <row r="62" spans="1:20" s="77" customFormat="1" ht="21" customHeight="1">
      <c r="A62" s="160" t="s">
        <v>444</v>
      </c>
      <c r="B62" s="158"/>
      <c r="C62" s="158"/>
      <c r="D62" s="158"/>
      <c r="E62" s="158"/>
      <c r="F62" s="158"/>
      <c r="G62" s="158"/>
      <c r="H62" s="160" t="s">
        <v>445</v>
      </c>
      <c r="I62" s="158"/>
      <c r="J62" s="158"/>
      <c r="K62" s="158"/>
      <c r="L62" s="158"/>
      <c r="M62" s="158"/>
      <c r="N62" s="158"/>
      <c r="O62" s="159"/>
      <c r="P62" s="158"/>
      <c r="Q62" s="157"/>
      <c r="R62" s="78"/>
      <c r="S62" s="79"/>
      <c r="T62" s="78"/>
    </row>
    <row r="69" ht="15">
      <c r="F69" s="16" t="s">
        <v>358</v>
      </c>
    </row>
    <row r="74" spans="1:20" s="38" customFormat="1" ht="27" customHeight="1">
      <c r="A74" s="29"/>
      <c r="B74" s="30"/>
      <c r="C74" s="30" t="s">
        <v>192</v>
      </c>
      <c r="D74" s="31" t="s">
        <v>198</v>
      </c>
      <c r="E74" s="32" t="s">
        <v>199</v>
      </c>
      <c r="F74" s="32" t="s">
        <v>200</v>
      </c>
      <c r="G74" s="30" t="s">
        <v>54</v>
      </c>
      <c r="H74" s="43" t="s">
        <v>348</v>
      </c>
      <c r="I74" s="33" t="s">
        <v>336</v>
      </c>
      <c r="J74" s="34" t="s">
        <v>337</v>
      </c>
      <c r="K74" s="39" t="s">
        <v>58</v>
      </c>
      <c r="L74" s="31" t="s">
        <v>59</v>
      </c>
      <c r="M74" s="31" t="s">
        <v>151</v>
      </c>
      <c r="N74" s="31" t="s">
        <v>71</v>
      </c>
      <c r="O74" s="35" t="s">
        <v>338</v>
      </c>
      <c r="P74" s="30"/>
      <c r="Q74" s="30"/>
      <c r="R74" s="36"/>
      <c r="S74" s="37"/>
      <c r="T74" s="36"/>
    </row>
    <row r="75" spans="1:20" s="68" customFormat="1" ht="27.75" customHeight="1">
      <c r="A75" s="46"/>
      <c r="B75" s="53"/>
      <c r="C75" s="47" t="s">
        <v>50</v>
      </c>
      <c r="D75" s="63" t="s">
        <v>414</v>
      </c>
      <c r="E75" s="60" t="s">
        <v>410</v>
      </c>
      <c r="F75" s="61" t="s">
        <v>411</v>
      </c>
      <c r="G75" s="62" t="s">
        <v>54</v>
      </c>
      <c r="H75" s="67" t="s">
        <v>413</v>
      </c>
      <c r="I75" s="64" t="s">
        <v>412</v>
      </c>
      <c r="J75" s="65" t="s">
        <v>406</v>
      </c>
      <c r="K75" s="66" t="s">
        <v>156</v>
      </c>
      <c r="L75" s="67" t="s">
        <v>59</v>
      </c>
      <c r="M75" s="67" t="s">
        <v>407</v>
      </c>
      <c r="N75" s="59" t="s">
        <v>408</v>
      </c>
      <c r="O75" s="51" t="s">
        <v>409</v>
      </c>
      <c r="P75" s="54"/>
      <c r="Q75" s="55"/>
      <c r="R75" s="56"/>
      <c r="S75" s="57"/>
      <c r="T75" s="56"/>
    </row>
    <row r="76" spans="1:20" s="68" customFormat="1" ht="27.75" customHeight="1">
      <c r="A76" s="46"/>
      <c r="B76" s="53"/>
      <c r="C76" s="47" t="s">
        <v>50</v>
      </c>
      <c r="D76" s="58" t="s">
        <v>423</v>
      </c>
      <c r="E76" s="49" t="s">
        <v>424</v>
      </c>
      <c r="F76" s="50" t="s">
        <v>425</v>
      </c>
      <c r="G76" s="62" t="s">
        <v>54</v>
      </c>
      <c r="H76" s="48" t="s">
        <v>426</v>
      </c>
      <c r="I76" s="50" t="s">
        <v>427</v>
      </c>
      <c r="J76" s="69" t="s">
        <v>371</v>
      </c>
      <c r="K76" s="66" t="s">
        <v>156</v>
      </c>
      <c r="L76" s="48" t="s">
        <v>189</v>
      </c>
      <c r="M76" s="48" t="s">
        <v>101</v>
      </c>
      <c r="N76" s="48" t="s">
        <v>172</v>
      </c>
      <c r="O76" s="51" t="s">
        <v>428</v>
      </c>
      <c r="P76" s="54"/>
      <c r="Q76" s="55"/>
      <c r="R76" s="56"/>
      <c r="S76" s="57"/>
      <c r="T76" s="56"/>
    </row>
    <row r="77" spans="1:20" s="68" customFormat="1" ht="27.75" customHeight="1">
      <c r="A77" s="46"/>
      <c r="B77" s="53"/>
      <c r="C77" s="47" t="s">
        <v>50</v>
      </c>
      <c r="D77" s="58" t="s">
        <v>421</v>
      </c>
      <c r="E77" s="49" t="s">
        <v>318</v>
      </c>
      <c r="F77" s="50" t="s">
        <v>419</v>
      </c>
      <c r="G77" s="47" t="s">
        <v>54</v>
      </c>
      <c r="H77" s="48" t="s">
        <v>422</v>
      </c>
      <c r="I77" s="50" t="s">
        <v>420</v>
      </c>
      <c r="J77" s="69" t="s">
        <v>371</v>
      </c>
      <c r="K77" s="52" t="s">
        <v>345</v>
      </c>
      <c r="L77" s="48" t="s">
        <v>346</v>
      </c>
      <c r="M77" s="48" t="s">
        <v>416</v>
      </c>
      <c r="N77" s="48" t="s">
        <v>417</v>
      </c>
      <c r="O77" s="51" t="s">
        <v>418</v>
      </c>
      <c r="P77" s="54"/>
      <c r="Q77" s="55"/>
      <c r="R77" s="56"/>
      <c r="S77" s="57"/>
      <c r="T77" s="56"/>
    </row>
    <row r="78" spans="1:20" s="45" customFormat="1" ht="27" customHeight="1">
      <c r="A78" s="30"/>
      <c r="B78" s="31"/>
      <c r="C78" s="30" t="s">
        <v>248</v>
      </c>
      <c r="D78" s="31" t="s">
        <v>12</v>
      </c>
      <c r="E78" s="32" t="s">
        <v>13</v>
      </c>
      <c r="F78" s="33" t="s">
        <v>15</v>
      </c>
      <c r="G78" s="30" t="s">
        <v>54</v>
      </c>
      <c r="H78" s="44" t="s">
        <v>269</v>
      </c>
      <c r="I78" s="33" t="s">
        <v>14</v>
      </c>
      <c r="J78" s="34" t="s">
        <v>270</v>
      </c>
      <c r="K78" s="31" t="s">
        <v>263</v>
      </c>
      <c r="L78" s="31" t="s">
        <v>92</v>
      </c>
      <c r="M78" s="31" t="s">
        <v>70</v>
      </c>
      <c r="N78" s="42" t="s">
        <v>158</v>
      </c>
      <c r="O78" s="35" t="s">
        <v>271</v>
      </c>
      <c r="P78" s="30"/>
      <c r="Q78" s="30"/>
      <c r="R78" s="40" t="s">
        <v>174</v>
      </c>
      <c r="S78" s="41" t="s">
        <v>268</v>
      </c>
      <c r="T78" s="40" t="s">
        <v>272</v>
      </c>
    </row>
    <row r="79" spans="1:20" s="38" customFormat="1" ht="27.75" customHeight="1">
      <c r="A79" s="81"/>
      <c r="B79" s="82"/>
      <c r="C79" s="83" t="s">
        <v>50</v>
      </c>
      <c r="D79" s="94" t="s">
        <v>145</v>
      </c>
      <c r="E79" s="85" t="s">
        <v>146</v>
      </c>
      <c r="F79" s="85" t="s">
        <v>147</v>
      </c>
      <c r="G79" s="83" t="s">
        <v>54</v>
      </c>
      <c r="H79" s="94" t="s">
        <v>148</v>
      </c>
      <c r="I79" s="87" t="s">
        <v>149</v>
      </c>
      <c r="J79" s="89" t="s">
        <v>150</v>
      </c>
      <c r="K79" s="86" t="s">
        <v>69</v>
      </c>
      <c r="L79" s="86" t="s">
        <v>59</v>
      </c>
      <c r="M79" s="86" t="s">
        <v>151</v>
      </c>
      <c r="N79" s="86" t="s">
        <v>71</v>
      </c>
      <c r="O79" s="89" t="s">
        <v>152</v>
      </c>
      <c r="P79" s="90"/>
      <c r="Q79" s="90"/>
      <c r="R79" s="40"/>
      <c r="S79" s="41"/>
      <c r="T79" s="40"/>
    </row>
    <row r="80" spans="1:20" s="38" customFormat="1" ht="27" customHeight="1">
      <c r="A80" s="81"/>
      <c r="B80" s="86"/>
      <c r="C80" s="83" t="s">
        <v>50</v>
      </c>
      <c r="D80" s="94" t="s">
        <v>145</v>
      </c>
      <c r="E80" s="85" t="s">
        <v>146</v>
      </c>
      <c r="F80" s="85" t="s">
        <v>147</v>
      </c>
      <c r="G80" s="83" t="s">
        <v>54</v>
      </c>
      <c r="H80" s="96" t="s">
        <v>153</v>
      </c>
      <c r="I80" s="87" t="s">
        <v>154</v>
      </c>
      <c r="J80" s="88" t="s">
        <v>155</v>
      </c>
      <c r="K80" s="86" t="s">
        <v>156</v>
      </c>
      <c r="L80" s="86" t="s">
        <v>59</v>
      </c>
      <c r="M80" s="86" t="s">
        <v>157</v>
      </c>
      <c r="N80" s="86" t="s">
        <v>158</v>
      </c>
      <c r="O80" s="89" t="s">
        <v>159</v>
      </c>
      <c r="P80" s="90"/>
      <c r="Q80" s="90"/>
      <c r="R80" s="40"/>
      <c r="S80" s="41"/>
      <c r="T80" s="40"/>
    </row>
    <row r="81" spans="1:20" s="72" customFormat="1" ht="27.75" customHeight="1">
      <c r="A81" s="97"/>
      <c r="B81" s="105"/>
      <c r="C81" s="98" t="s">
        <v>192</v>
      </c>
      <c r="D81" s="108" t="s">
        <v>223</v>
      </c>
      <c r="E81" s="100" t="s">
        <v>224</v>
      </c>
      <c r="F81" s="101" t="s">
        <v>225</v>
      </c>
      <c r="G81" s="98" t="s">
        <v>54</v>
      </c>
      <c r="H81" s="99" t="s">
        <v>226</v>
      </c>
      <c r="I81" s="101" t="s">
        <v>227</v>
      </c>
      <c r="J81" s="103" t="s">
        <v>228</v>
      </c>
      <c r="K81" s="99" t="s">
        <v>69</v>
      </c>
      <c r="L81" s="99" t="s">
        <v>141</v>
      </c>
      <c r="M81" s="99" t="s">
        <v>229</v>
      </c>
      <c r="N81" s="99" t="s">
        <v>71</v>
      </c>
      <c r="O81" s="103" t="s">
        <v>230</v>
      </c>
      <c r="P81" s="107"/>
      <c r="Q81" s="107"/>
      <c r="R81" s="70"/>
      <c r="S81" s="71"/>
      <c r="T81" s="70"/>
    </row>
    <row r="82" spans="1:20" s="75" customFormat="1" ht="27" customHeight="1">
      <c r="A82" s="98"/>
      <c r="B82" s="99"/>
      <c r="C82" s="98" t="s">
        <v>248</v>
      </c>
      <c r="D82" s="99" t="s">
        <v>436</v>
      </c>
      <c r="E82" s="103" t="s">
        <v>437</v>
      </c>
      <c r="F82" s="104" t="s">
        <v>438</v>
      </c>
      <c r="G82" s="98" t="s">
        <v>54</v>
      </c>
      <c r="H82" s="99" t="s">
        <v>439</v>
      </c>
      <c r="I82" s="104" t="s">
        <v>442</v>
      </c>
      <c r="J82" s="104" t="s">
        <v>441</v>
      </c>
      <c r="K82" s="110" t="s">
        <v>91</v>
      </c>
      <c r="L82" s="99" t="s">
        <v>372</v>
      </c>
      <c r="M82" s="99" t="s">
        <v>151</v>
      </c>
      <c r="N82" s="99" t="s">
        <v>347</v>
      </c>
      <c r="O82" s="103" t="s">
        <v>440</v>
      </c>
      <c r="P82" s="98"/>
      <c r="Q82" s="98"/>
      <c r="R82" s="70"/>
      <c r="S82" s="71"/>
      <c r="T82" s="70"/>
    </row>
  </sheetData>
  <sheetProtection/>
  <mergeCells count="5">
    <mergeCell ref="A1:P1"/>
    <mergeCell ref="A5:P5"/>
    <mergeCell ref="A6:P6"/>
    <mergeCell ref="O8:P8"/>
    <mergeCell ref="C3:P3"/>
  </mergeCells>
  <printOptions/>
  <pageMargins left="0" right="0" top="0" bottom="0.1968503937007874" header="0.5118110236220472" footer="0.5118110236220472"/>
  <pageSetup fitToHeight="3" fitToWidth="1" horizontalDpi="600" verticalDpi="600" orientation="landscape" paperSize="9" scale="76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5"/>
  <sheetViews>
    <sheetView view="pageBreakPreview" zoomScale="80" zoomScaleNormal="75" zoomScaleSheetLayoutView="80" zoomScalePageLayoutView="0" workbookViewId="0" topLeftCell="I1">
      <selection activeCell="AM12" sqref="AM12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6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2.25390625" style="114" customWidth="1"/>
    <col min="13" max="13" width="7.625" style="114" customWidth="1"/>
    <col min="14" max="14" width="9.625" style="114" customWidth="1"/>
    <col min="15" max="15" width="14.125" style="114" customWidth="1"/>
    <col min="16" max="17" width="7.00390625" style="114" customWidth="1"/>
    <col min="18" max="18" width="7.75390625" style="114" customWidth="1"/>
    <col min="19" max="21" width="7.00390625" style="114" customWidth="1"/>
    <col min="22" max="22" width="7.625" style="114" customWidth="1"/>
    <col min="23" max="25" width="7.00390625" style="114" customWidth="1"/>
    <col min="26" max="26" width="7.625" style="114" customWidth="1"/>
    <col min="27" max="29" width="7.00390625" style="114" customWidth="1"/>
    <col min="30" max="30" width="7.375" style="114" customWidth="1"/>
    <col min="31" max="33" width="7.00390625" style="114" customWidth="1"/>
    <col min="34" max="34" width="7.875" style="114" customWidth="1"/>
    <col min="35" max="35" width="7.00390625" style="114" customWidth="1"/>
    <col min="36" max="37" width="7.75390625" style="114" customWidth="1"/>
    <col min="38" max="38" width="4.75390625" style="114" customWidth="1"/>
    <col min="39" max="39" width="11.875" style="114" bestFit="1" customWidth="1"/>
    <col min="40" max="40" width="9.00390625" style="114" customWidth="1"/>
    <col min="41" max="41" width="28.25390625" style="117" customWidth="1"/>
    <col min="42" max="42" width="11.00390625" style="117" customWidth="1"/>
    <col min="43" max="16384" width="9.125" style="114" customWidth="1"/>
  </cols>
  <sheetData>
    <row r="1" spans="1:56" ht="29.25" customHeight="1">
      <c r="A1" s="248" t="s">
        <v>448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112"/>
      <c r="AP1" s="112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6" ht="33.75" customHeight="1">
      <c r="A2" s="248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112"/>
      <c r="AP2" s="112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</row>
    <row r="3" spans="1:5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2"/>
      <c r="AP3" s="112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42" s="116" customFormat="1" ht="24" customHeight="1">
      <c r="A4" s="255" t="s">
        <v>495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115"/>
      <c r="AP4" s="115"/>
    </row>
    <row r="5" spans="1:4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4:42" ht="15" customHeight="1">
      <c r="D6" s="118"/>
      <c r="H6" s="217"/>
      <c r="I6" s="119" t="s">
        <v>451</v>
      </c>
      <c r="J6" s="243" t="s">
        <v>552</v>
      </c>
      <c r="K6" s="243"/>
      <c r="L6" s="243"/>
      <c r="O6" s="243" t="s">
        <v>527</v>
      </c>
      <c r="P6" s="243"/>
      <c r="Q6" s="243"/>
      <c r="R6" s="243"/>
      <c r="S6" s="217"/>
      <c r="AP6" s="123"/>
    </row>
    <row r="7" spans="1:42" s="125" customFormat="1" ht="20.25" customHeight="1">
      <c r="A7" s="124"/>
      <c r="D7" s="118"/>
      <c r="F7" s="118"/>
      <c r="H7" s="217"/>
      <c r="I7" s="217"/>
      <c r="J7" s="243" t="s">
        <v>553</v>
      </c>
      <c r="K7" s="243"/>
      <c r="L7" s="243"/>
      <c r="M7" s="243"/>
      <c r="O7" s="243" t="s">
        <v>555</v>
      </c>
      <c r="P7" s="243"/>
      <c r="Q7" s="243"/>
      <c r="R7" s="243"/>
      <c r="S7" s="217"/>
      <c r="T7" s="127"/>
      <c r="U7" s="128"/>
      <c r="V7" s="128"/>
      <c r="W7" s="127"/>
      <c r="X7" s="127"/>
      <c r="Y7" s="128"/>
      <c r="Z7" s="128"/>
      <c r="AA7" s="127"/>
      <c r="AB7" s="127"/>
      <c r="AC7" s="128"/>
      <c r="AD7" s="128"/>
      <c r="AE7" s="127"/>
      <c r="AF7" s="127"/>
      <c r="AG7" s="128"/>
      <c r="AH7" s="128"/>
      <c r="AI7" s="127"/>
      <c r="AO7" s="129"/>
      <c r="AP7" s="123"/>
    </row>
    <row r="8" spans="8:42" s="125" customFormat="1" ht="20.25" customHeight="1">
      <c r="H8" s="217"/>
      <c r="I8" s="217"/>
      <c r="J8" s="243" t="s">
        <v>554</v>
      </c>
      <c r="K8" s="243"/>
      <c r="L8" s="243"/>
      <c r="N8" s="127"/>
      <c r="O8" s="127"/>
      <c r="P8" s="127"/>
      <c r="Q8" s="128"/>
      <c r="R8" s="128"/>
      <c r="S8" s="127"/>
      <c r="T8" s="127"/>
      <c r="U8" s="128"/>
      <c r="V8" s="128"/>
      <c r="W8" s="127"/>
      <c r="X8" s="127"/>
      <c r="Y8" s="128"/>
      <c r="Z8" s="128"/>
      <c r="AA8" s="127"/>
      <c r="AB8" s="127"/>
      <c r="AC8" s="128"/>
      <c r="AD8" s="128"/>
      <c r="AE8" s="127"/>
      <c r="AF8" s="127"/>
      <c r="AG8" s="128"/>
      <c r="AH8" s="128"/>
      <c r="AI8" s="127"/>
      <c r="AO8" s="117"/>
      <c r="AP8" s="123"/>
    </row>
    <row r="9" spans="1:42" s="136" customFormat="1" ht="15" customHeight="1">
      <c r="A9" s="24" t="s">
        <v>32</v>
      </c>
      <c r="B9" s="132"/>
      <c r="C9" s="132"/>
      <c r="D9" s="132"/>
      <c r="E9" s="132"/>
      <c r="F9" s="132"/>
      <c r="G9" s="133"/>
      <c r="H9" s="134"/>
      <c r="I9" s="135"/>
      <c r="J9" s="135"/>
      <c r="K9" s="133"/>
      <c r="L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  <c r="AK9" s="145"/>
      <c r="AL9" s="145"/>
      <c r="AM9" s="244" t="s">
        <v>551</v>
      </c>
      <c r="AN9" s="244"/>
      <c r="AO9" s="8"/>
      <c r="AP9" s="123"/>
    </row>
    <row r="10" spans="1:42" ht="24.75" customHeight="1">
      <c r="A10" s="242" t="s">
        <v>465</v>
      </c>
      <c r="B10" s="242" t="s">
        <v>35</v>
      </c>
      <c r="C10" s="242" t="s">
        <v>36</v>
      </c>
      <c r="D10" s="242" t="s">
        <v>37</v>
      </c>
      <c r="E10" s="242" t="s">
        <v>38</v>
      </c>
      <c r="F10" s="240" t="s">
        <v>39</v>
      </c>
      <c r="G10" s="242" t="s">
        <v>40</v>
      </c>
      <c r="H10" s="242" t="s">
        <v>41</v>
      </c>
      <c r="I10" s="240" t="s">
        <v>452</v>
      </c>
      <c r="J10" s="240" t="s">
        <v>43</v>
      </c>
      <c r="K10" s="240" t="s">
        <v>44</v>
      </c>
      <c r="L10" s="240" t="s">
        <v>45</v>
      </c>
      <c r="M10" s="240" t="s">
        <v>46</v>
      </c>
      <c r="N10" s="241" t="s">
        <v>47</v>
      </c>
      <c r="O10" s="240" t="s">
        <v>447</v>
      </c>
      <c r="P10" s="241" t="s">
        <v>453</v>
      </c>
      <c r="Q10" s="241"/>
      <c r="R10" s="241"/>
      <c r="S10" s="241"/>
      <c r="T10" s="241" t="s">
        <v>454</v>
      </c>
      <c r="U10" s="241"/>
      <c r="V10" s="241"/>
      <c r="W10" s="241"/>
      <c r="X10" s="241" t="s">
        <v>455</v>
      </c>
      <c r="Y10" s="241"/>
      <c r="Z10" s="241"/>
      <c r="AA10" s="241"/>
      <c r="AB10" s="241" t="s">
        <v>456</v>
      </c>
      <c r="AC10" s="241"/>
      <c r="AD10" s="241"/>
      <c r="AE10" s="241"/>
      <c r="AF10" s="241" t="s">
        <v>457</v>
      </c>
      <c r="AG10" s="241"/>
      <c r="AH10" s="241"/>
      <c r="AI10" s="241"/>
      <c r="AJ10" s="258" t="s">
        <v>494</v>
      </c>
      <c r="AK10" s="259"/>
      <c r="AL10" s="237" t="s">
        <v>559</v>
      </c>
      <c r="AM10" s="236" t="s">
        <v>462</v>
      </c>
      <c r="AN10" s="237" t="s">
        <v>468</v>
      </c>
      <c r="AP10" s="123"/>
    </row>
    <row r="11" spans="1:42" ht="48" customHeight="1">
      <c r="A11" s="242"/>
      <c r="B11" s="242"/>
      <c r="C11" s="242"/>
      <c r="D11" s="242"/>
      <c r="E11" s="242"/>
      <c r="F11" s="240"/>
      <c r="G11" s="242"/>
      <c r="H11" s="242"/>
      <c r="I11" s="241"/>
      <c r="J11" s="240"/>
      <c r="K11" s="240"/>
      <c r="L11" s="240"/>
      <c r="M11" s="240"/>
      <c r="N11" s="241"/>
      <c r="O11" s="240"/>
      <c r="P11" s="5" t="s">
        <v>492</v>
      </c>
      <c r="Q11" s="5" t="s">
        <v>493</v>
      </c>
      <c r="R11" s="5" t="s">
        <v>464</v>
      </c>
      <c r="S11" s="6" t="s">
        <v>465</v>
      </c>
      <c r="T11" s="5" t="s">
        <v>492</v>
      </c>
      <c r="U11" s="5" t="s">
        <v>493</v>
      </c>
      <c r="V11" s="5" t="s">
        <v>464</v>
      </c>
      <c r="W11" s="6" t="s">
        <v>465</v>
      </c>
      <c r="X11" s="5" t="s">
        <v>492</v>
      </c>
      <c r="Y11" s="5" t="s">
        <v>493</v>
      </c>
      <c r="Z11" s="5" t="s">
        <v>464</v>
      </c>
      <c r="AA11" s="6" t="s">
        <v>465</v>
      </c>
      <c r="AB11" s="5" t="s">
        <v>492</v>
      </c>
      <c r="AC11" s="5" t="s">
        <v>493</v>
      </c>
      <c r="AD11" s="5" t="s">
        <v>464</v>
      </c>
      <c r="AE11" s="6" t="s">
        <v>465</v>
      </c>
      <c r="AF11" s="5" t="s">
        <v>492</v>
      </c>
      <c r="AG11" s="5" t="s">
        <v>493</v>
      </c>
      <c r="AH11" s="5" t="s">
        <v>464</v>
      </c>
      <c r="AI11" s="6" t="s">
        <v>465</v>
      </c>
      <c r="AJ11" s="5" t="s">
        <v>492</v>
      </c>
      <c r="AK11" s="5" t="s">
        <v>493</v>
      </c>
      <c r="AL11" s="237"/>
      <c r="AM11" s="236"/>
      <c r="AN11" s="237"/>
      <c r="AP11" s="123"/>
    </row>
    <row r="12" spans="1:42" s="138" customFormat="1" ht="33.75" customHeight="1">
      <c r="A12" s="148">
        <f aca="true" t="shared" si="0" ref="A12:A23">RANK(AM12,AM$12:AM$23,0)</f>
        <v>1</v>
      </c>
      <c r="B12" s="83">
        <v>387</v>
      </c>
      <c r="C12" s="175">
        <v>0.647222222222222</v>
      </c>
      <c r="D12" s="86" t="s">
        <v>113</v>
      </c>
      <c r="E12" s="85" t="s">
        <v>124</v>
      </c>
      <c r="F12" s="85" t="s">
        <v>125</v>
      </c>
      <c r="G12" s="83" t="s">
        <v>54</v>
      </c>
      <c r="H12" s="86" t="s">
        <v>126</v>
      </c>
      <c r="I12" s="87" t="s">
        <v>127</v>
      </c>
      <c r="J12" s="88" t="s">
        <v>128</v>
      </c>
      <c r="K12" s="86" t="s">
        <v>129</v>
      </c>
      <c r="L12" s="86" t="s">
        <v>120</v>
      </c>
      <c r="M12" s="86" t="s">
        <v>130</v>
      </c>
      <c r="N12" s="86" t="s">
        <v>71</v>
      </c>
      <c r="O12" s="89" t="s">
        <v>131</v>
      </c>
      <c r="P12" s="219">
        <v>67.25</v>
      </c>
      <c r="Q12" s="222">
        <v>71</v>
      </c>
      <c r="R12" s="220">
        <f aca="true" t="shared" si="1" ref="R12:R23">(P12+Q12)/2</f>
        <v>69.125</v>
      </c>
      <c r="S12" s="150">
        <f aca="true" t="shared" si="2" ref="S12:S23">RANK(R12,R$12:R$23,0)</f>
        <v>1</v>
      </c>
      <c r="T12" s="219">
        <v>67</v>
      </c>
      <c r="U12" s="222">
        <v>69</v>
      </c>
      <c r="V12" s="220">
        <f aca="true" t="shared" si="3" ref="V12:V23">(T12+U12)/2</f>
        <v>68</v>
      </c>
      <c r="W12" s="150">
        <f aca="true" t="shared" si="4" ref="W12:W23">RANK(V12,V$12:V$23,0)</f>
        <v>6</v>
      </c>
      <c r="X12" s="219">
        <v>67.75</v>
      </c>
      <c r="Y12" s="222">
        <v>70</v>
      </c>
      <c r="Z12" s="220">
        <f aca="true" t="shared" si="5" ref="Z12:Z23">(X12+Y12)/2</f>
        <v>68.875</v>
      </c>
      <c r="AA12" s="150">
        <f aca="true" t="shared" si="6" ref="AA12:AA23">RANK(Z12,Z$12:Z$23,0)</f>
        <v>3</v>
      </c>
      <c r="AB12" s="219">
        <v>67.5</v>
      </c>
      <c r="AC12" s="222">
        <v>72</v>
      </c>
      <c r="AD12" s="220">
        <f aca="true" t="shared" si="7" ref="AD12:AD23">(AB12+AC12)/2</f>
        <v>69.75</v>
      </c>
      <c r="AE12" s="150">
        <f aca="true" t="shared" si="8" ref="AE12:AE23">RANK(AD12,AD$12:AD$23,0)</f>
        <v>1</v>
      </c>
      <c r="AF12" s="219">
        <v>67.5</v>
      </c>
      <c r="AG12" s="222">
        <v>73</v>
      </c>
      <c r="AH12" s="220">
        <f aca="true" t="shared" si="9" ref="AH12:AH23">(AF12+AG12)/2</f>
        <v>70.25</v>
      </c>
      <c r="AI12" s="150">
        <f aca="true" t="shared" si="10" ref="AI12:AI23">RANK(AH12,AH$12:AH$23,0)</f>
        <v>1</v>
      </c>
      <c r="AJ12" s="221">
        <f aca="true" t="shared" si="11" ref="AJ12:AJ23">SUM(P12,T12,X12,AB12,AF12,)/5</f>
        <v>67.4</v>
      </c>
      <c r="AK12" s="221">
        <f aca="true" t="shared" si="12" ref="AK12:AK23">SUM(Q12,U12,Y12,AC12,AG12,)/5</f>
        <v>71</v>
      </c>
      <c r="AL12" s="223"/>
      <c r="AM12" s="220">
        <f aca="true" t="shared" si="13" ref="AM12:AM23">(AJ12+AK12)/2</f>
        <v>69.2</v>
      </c>
      <c r="AN12" s="151">
        <v>19800</v>
      </c>
      <c r="AO12" s="76"/>
      <c r="AP12" s="137"/>
    </row>
    <row r="13" spans="1:42" s="138" customFormat="1" ht="33.75" customHeight="1">
      <c r="A13" s="148">
        <f t="shared" si="0"/>
        <v>2</v>
      </c>
      <c r="B13" s="86">
        <v>385</v>
      </c>
      <c r="C13" s="175">
        <v>0.641666666666667</v>
      </c>
      <c r="D13" s="92" t="s">
        <v>94</v>
      </c>
      <c r="E13" s="85" t="s">
        <v>105</v>
      </c>
      <c r="F13" s="85" t="s">
        <v>106</v>
      </c>
      <c r="G13" s="83" t="s">
        <v>54</v>
      </c>
      <c r="H13" s="86" t="s">
        <v>107</v>
      </c>
      <c r="I13" s="87" t="s">
        <v>108</v>
      </c>
      <c r="J13" s="88" t="s">
        <v>109</v>
      </c>
      <c r="K13" s="86" t="s">
        <v>110</v>
      </c>
      <c r="L13" s="86" t="s">
        <v>111</v>
      </c>
      <c r="M13" s="86" t="s">
        <v>101</v>
      </c>
      <c r="N13" s="86" t="s">
        <v>71</v>
      </c>
      <c r="O13" s="89" t="s">
        <v>112</v>
      </c>
      <c r="P13" s="219">
        <v>65</v>
      </c>
      <c r="Q13" s="222">
        <v>71</v>
      </c>
      <c r="R13" s="220">
        <f t="shared" si="1"/>
        <v>68</v>
      </c>
      <c r="S13" s="150">
        <f t="shared" si="2"/>
        <v>4</v>
      </c>
      <c r="T13" s="219">
        <v>68.25</v>
      </c>
      <c r="U13" s="222">
        <v>71</v>
      </c>
      <c r="V13" s="220">
        <f t="shared" si="3"/>
        <v>69.625</v>
      </c>
      <c r="W13" s="150">
        <f t="shared" si="4"/>
        <v>2</v>
      </c>
      <c r="X13" s="219">
        <v>68.5</v>
      </c>
      <c r="Y13" s="222">
        <v>71</v>
      </c>
      <c r="Z13" s="220">
        <f t="shared" si="5"/>
        <v>69.75</v>
      </c>
      <c r="AA13" s="150">
        <f t="shared" si="6"/>
        <v>1</v>
      </c>
      <c r="AB13" s="219">
        <v>66.75</v>
      </c>
      <c r="AC13" s="222">
        <v>71</v>
      </c>
      <c r="AD13" s="220">
        <f t="shared" si="7"/>
        <v>68.875</v>
      </c>
      <c r="AE13" s="150">
        <f t="shared" si="8"/>
        <v>4</v>
      </c>
      <c r="AF13" s="219">
        <v>66.75</v>
      </c>
      <c r="AG13" s="222">
        <v>72</v>
      </c>
      <c r="AH13" s="220">
        <f t="shared" si="9"/>
        <v>69.375</v>
      </c>
      <c r="AI13" s="150">
        <f t="shared" si="10"/>
        <v>3</v>
      </c>
      <c r="AJ13" s="221">
        <f t="shared" si="11"/>
        <v>67.05</v>
      </c>
      <c r="AK13" s="221">
        <f t="shared" si="12"/>
        <v>71.2</v>
      </c>
      <c r="AL13" s="223"/>
      <c r="AM13" s="220">
        <f t="shared" si="13"/>
        <v>69.125</v>
      </c>
      <c r="AN13" s="151">
        <v>15000</v>
      </c>
      <c r="AO13" s="76"/>
      <c r="AP13" s="140"/>
    </row>
    <row r="14" spans="1:42" s="138" customFormat="1" ht="33.75" customHeight="1">
      <c r="A14" s="148">
        <f t="shared" si="0"/>
        <v>3</v>
      </c>
      <c r="B14" s="83">
        <v>394</v>
      </c>
      <c r="C14" s="175">
        <v>0.611111111111111</v>
      </c>
      <c r="D14" s="86" t="s">
        <v>176</v>
      </c>
      <c r="E14" s="85" t="s">
        <v>331</v>
      </c>
      <c r="F14" s="85" t="s">
        <v>332</v>
      </c>
      <c r="G14" s="83" t="s">
        <v>54</v>
      </c>
      <c r="H14" s="86" t="s">
        <v>333</v>
      </c>
      <c r="I14" s="87" t="s">
        <v>334</v>
      </c>
      <c r="J14" s="88" t="s">
        <v>197</v>
      </c>
      <c r="K14" s="86" t="s">
        <v>156</v>
      </c>
      <c r="L14" s="86" t="s">
        <v>120</v>
      </c>
      <c r="M14" s="86" t="s">
        <v>273</v>
      </c>
      <c r="N14" s="86" t="s">
        <v>71</v>
      </c>
      <c r="O14" s="89" t="s">
        <v>335</v>
      </c>
      <c r="P14" s="219">
        <v>61.75</v>
      </c>
      <c r="Q14" s="222">
        <v>66</v>
      </c>
      <c r="R14" s="220">
        <f t="shared" si="1"/>
        <v>63.875</v>
      </c>
      <c r="S14" s="150">
        <f t="shared" si="2"/>
        <v>9</v>
      </c>
      <c r="T14" s="219">
        <v>69.5</v>
      </c>
      <c r="U14" s="222">
        <v>71</v>
      </c>
      <c r="V14" s="220">
        <f t="shared" si="3"/>
        <v>70.25</v>
      </c>
      <c r="W14" s="150">
        <f t="shared" si="4"/>
        <v>1</v>
      </c>
      <c r="X14" s="219">
        <v>69.5</v>
      </c>
      <c r="Y14" s="222">
        <v>70</v>
      </c>
      <c r="Z14" s="220">
        <f t="shared" si="5"/>
        <v>69.75</v>
      </c>
      <c r="AA14" s="150">
        <f t="shared" si="6"/>
        <v>1</v>
      </c>
      <c r="AB14" s="219">
        <v>67.25</v>
      </c>
      <c r="AC14" s="222">
        <v>71</v>
      </c>
      <c r="AD14" s="220">
        <f t="shared" si="7"/>
        <v>69.125</v>
      </c>
      <c r="AE14" s="150">
        <f t="shared" si="8"/>
        <v>3</v>
      </c>
      <c r="AF14" s="219">
        <v>66.5</v>
      </c>
      <c r="AG14" s="222">
        <v>72</v>
      </c>
      <c r="AH14" s="220">
        <f t="shared" si="9"/>
        <v>69.25</v>
      </c>
      <c r="AI14" s="150">
        <f t="shared" si="10"/>
        <v>4</v>
      </c>
      <c r="AJ14" s="221">
        <f t="shared" si="11"/>
        <v>66.9</v>
      </c>
      <c r="AK14" s="221">
        <f t="shared" si="12"/>
        <v>70</v>
      </c>
      <c r="AL14" s="223"/>
      <c r="AM14" s="220">
        <f t="shared" si="13"/>
        <v>68.45</v>
      </c>
      <c r="AN14" s="151">
        <v>12000</v>
      </c>
      <c r="AO14" s="76"/>
      <c r="AP14" s="137"/>
    </row>
    <row r="15" spans="1:43" s="138" customFormat="1" ht="33.75" customHeight="1">
      <c r="A15" s="148">
        <f t="shared" si="0"/>
        <v>4</v>
      </c>
      <c r="B15" s="83">
        <v>386</v>
      </c>
      <c r="C15" s="175">
        <v>0.616666666666667</v>
      </c>
      <c r="D15" s="94" t="s">
        <v>104</v>
      </c>
      <c r="E15" s="85" t="s">
        <v>114</v>
      </c>
      <c r="F15" s="85" t="s">
        <v>115</v>
      </c>
      <c r="G15" s="83" t="s">
        <v>54</v>
      </c>
      <c r="H15" s="86" t="s">
        <v>116</v>
      </c>
      <c r="I15" s="87" t="s">
        <v>117</v>
      </c>
      <c r="J15" s="88" t="s">
        <v>118</v>
      </c>
      <c r="K15" s="86" t="s">
        <v>119</v>
      </c>
      <c r="L15" s="86" t="s">
        <v>120</v>
      </c>
      <c r="M15" s="86" t="s">
        <v>121</v>
      </c>
      <c r="N15" s="86" t="s">
        <v>71</v>
      </c>
      <c r="O15" s="95" t="s">
        <v>122</v>
      </c>
      <c r="P15" s="219">
        <v>66</v>
      </c>
      <c r="Q15" s="222">
        <v>71</v>
      </c>
      <c r="R15" s="220">
        <f t="shared" si="1"/>
        <v>68.5</v>
      </c>
      <c r="S15" s="150">
        <f t="shared" si="2"/>
        <v>2</v>
      </c>
      <c r="T15" s="219">
        <v>66</v>
      </c>
      <c r="U15" s="222">
        <v>69</v>
      </c>
      <c r="V15" s="220">
        <f t="shared" si="3"/>
        <v>67.5</v>
      </c>
      <c r="W15" s="150">
        <f t="shared" si="4"/>
        <v>8</v>
      </c>
      <c r="X15" s="219">
        <v>67</v>
      </c>
      <c r="Y15" s="222">
        <v>70</v>
      </c>
      <c r="Z15" s="220">
        <f t="shared" si="5"/>
        <v>68.5</v>
      </c>
      <c r="AA15" s="150">
        <f t="shared" si="6"/>
        <v>4</v>
      </c>
      <c r="AB15" s="219">
        <v>65</v>
      </c>
      <c r="AC15" s="222">
        <v>69</v>
      </c>
      <c r="AD15" s="220">
        <f t="shared" si="7"/>
        <v>67</v>
      </c>
      <c r="AE15" s="150">
        <f t="shared" si="8"/>
        <v>5</v>
      </c>
      <c r="AF15" s="219">
        <v>66.5</v>
      </c>
      <c r="AG15" s="222">
        <v>71</v>
      </c>
      <c r="AH15" s="220">
        <f t="shared" si="9"/>
        <v>68.75</v>
      </c>
      <c r="AI15" s="150">
        <f t="shared" si="10"/>
        <v>5</v>
      </c>
      <c r="AJ15" s="221">
        <f t="shared" si="11"/>
        <v>66.1</v>
      </c>
      <c r="AK15" s="221">
        <f t="shared" si="12"/>
        <v>70</v>
      </c>
      <c r="AL15" s="223"/>
      <c r="AM15" s="220">
        <f t="shared" si="13"/>
        <v>68.05</v>
      </c>
      <c r="AN15" s="151">
        <v>9000</v>
      </c>
      <c r="AO15" s="139"/>
      <c r="AP15" s="137"/>
      <c r="AQ15" s="14"/>
    </row>
    <row r="16" spans="1:42" s="138" customFormat="1" ht="33.75" customHeight="1">
      <c r="A16" s="148">
        <f t="shared" si="0"/>
        <v>5</v>
      </c>
      <c r="B16" s="98">
        <v>395</v>
      </c>
      <c r="C16" s="175">
        <v>0.6305555555555555</v>
      </c>
      <c r="D16" s="86" t="s">
        <v>183</v>
      </c>
      <c r="E16" s="85" t="s">
        <v>114</v>
      </c>
      <c r="F16" s="87" t="s">
        <v>390</v>
      </c>
      <c r="G16" s="83" t="s">
        <v>54</v>
      </c>
      <c r="H16" s="86" t="s">
        <v>393</v>
      </c>
      <c r="I16" s="87" t="s">
        <v>391</v>
      </c>
      <c r="J16" s="174" t="s">
        <v>371</v>
      </c>
      <c r="K16" s="86" t="s">
        <v>110</v>
      </c>
      <c r="L16" s="86" t="s">
        <v>386</v>
      </c>
      <c r="M16" s="86" t="s">
        <v>80</v>
      </c>
      <c r="N16" s="86" t="s">
        <v>489</v>
      </c>
      <c r="O16" s="89" t="s">
        <v>388</v>
      </c>
      <c r="P16" s="219">
        <v>68.5</v>
      </c>
      <c r="Q16" s="222">
        <v>66</v>
      </c>
      <c r="R16" s="220">
        <f t="shared" si="1"/>
        <v>67.25</v>
      </c>
      <c r="S16" s="150">
        <f t="shared" si="2"/>
        <v>6</v>
      </c>
      <c r="T16" s="219">
        <v>71.25</v>
      </c>
      <c r="U16" s="222">
        <v>66</v>
      </c>
      <c r="V16" s="220">
        <f t="shared" si="3"/>
        <v>68.625</v>
      </c>
      <c r="W16" s="150">
        <f t="shared" si="4"/>
        <v>5</v>
      </c>
      <c r="X16" s="219">
        <v>68.75</v>
      </c>
      <c r="Y16" s="222">
        <v>65</v>
      </c>
      <c r="Z16" s="220">
        <f t="shared" si="5"/>
        <v>66.875</v>
      </c>
      <c r="AA16" s="150">
        <f t="shared" si="6"/>
        <v>7</v>
      </c>
      <c r="AB16" s="219">
        <v>67</v>
      </c>
      <c r="AC16" s="222">
        <v>63</v>
      </c>
      <c r="AD16" s="220">
        <f t="shared" si="7"/>
        <v>65</v>
      </c>
      <c r="AE16" s="150">
        <f t="shared" si="8"/>
        <v>8</v>
      </c>
      <c r="AF16" s="219">
        <v>71.25</v>
      </c>
      <c r="AG16" s="222">
        <v>68</v>
      </c>
      <c r="AH16" s="220">
        <f t="shared" si="9"/>
        <v>69.625</v>
      </c>
      <c r="AI16" s="150">
        <f t="shared" si="10"/>
        <v>2</v>
      </c>
      <c r="AJ16" s="221">
        <f t="shared" si="11"/>
        <v>69.35</v>
      </c>
      <c r="AK16" s="221">
        <f t="shared" si="12"/>
        <v>65.6</v>
      </c>
      <c r="AL16" s="223"/>
      <c r="AM16" s="220">
        <f t="shared" si="13"/>
        <v>67.475</v>
      </c>
      <c r="AN16" s="151">
        <v>4200</v>
      </c>
      <c r="AO16" s="139"/>
      <c r="AP16" s="137"/>
    </row>
    <row r="17" spans="1:43" s="138" customFormat="1" ht="33.75" customHeight="1">
      <c r="A17" s="148">
        <f t="shared" si="0"/>
        <v>6</v>
      </c>
      <c r="B17" s="98">
        <v>396</v>
      </c>
      <c r="C17" s="175">
        <v>0.652777777777778</v>
      </c>
      <c r="D17" s="86" t="s">
        <v>324</v>
      </c>
      <c r="E17" s="85" t="s">
        <v>431</v>
      </c>
      <c r="F17" s="85" t="s">
        <v>432</v>
      </c>
      <c r="G17" s="83" t="s">
        <v>54</v>
      </c>
      <c r="H17" s="92" t="s">
        <v>491</v>
      </c>
      <c r="I17" s="87" t="s">
        <v>434</v>
      </c>
      <c r="J17" s="88" t="s">
        <v>433</v>
      </c>
      <c r="K17" s="86" t="s">
        <v>110</v>
      </c>
      <c r="L17" s="86" t="s">
        <v>100</v>
      </c>
      <c r="M17" s="86" t="s">
        <v>487</v>
      </c>
      <c r="N17" s="86" t="s">
        <v>488</v>
      </c>
      <c r="O17" s="89" t="s">
        <v>435</v>
      </c>
      <c r="P17" s="219">
        <v>61.75</v>
      </c>
      <c r="Q17" s="222">
        <v>67</v>
      </c>
      <c r="R17" s="220">
        <f t="shared" si="1"/>
        <v>64.375</v>
      </c>
      <c r="S17" s="150">
        <f t="shared" si="2"/>
        <v>8</v>
      </c>
      <c r="T17" s="219">
        <v>65.5</v>
      </c>
      <c r="U17" s="222">
        <v>68</v>
      </c>
      <c r="V17" s="220">
        <f t="shared" si="3"/>
        <v>66.75</v>
      </c>
      <c r="W17" s="150">
        <f t="shared" si="4"/>
        <v>9</v>
      </c>
      <c r="X17" s="219">
        <v>67.75</v>
      </c>
      <c r="Y17" s="222">
        <v>69</v>
      </c>
      <c r="Z17" s="220">
        <f t="shared" si="5"/>
        <v>68.375</v>
      </c>
      <c r="AA17" s="150">
        <f t="shared" si="6"/>
        <v>5</v>
      </c>
      <c r="AB17" s="219">
        <v>67.75</v>
      </c>
      <c r="AC17" s="222">
        <v>71</v>
      </c>
      <c r="AD17" s="220">
        <f t="shared" si="7"/>
        <v>69.375</v>
      </c>
      <c r="AE17" s="150">
        <f t="shared" si="8"/>
        <v>2</v>
      </c>
      <c r="AF17" s="219">
        <v>65</v>
      </c>
      <c r="AG17" s="222">
        <v>70</v>
      </c>
      <c r="AH17" s="220">
        <f t="shared" si="9"/>
        <v>67.5</v>
      </c>
      <c r="AI17" s="150">
        <f t="shared" si="10"/>
        <v>8</v>
      </c>
      <c r="AJ17" s="221">
        <f t="shared" si="11"/>
        <v>65.55</v>
      </c>
      <c r="AK17" s="221">
        <f t="shared" si="12"/>
        <v>69</v>
      </c>
      <c r="AL17" s="223"/>
      <c r="AM17" s="220">
        <f t="shared" si="13"/>
        <v>67.275</v>
      </c>
      <c r="AN17" s="151"/>
      <c r="AO17" s="76"/>
      <c r="AP17" s="137"/>
      <c r="AQ17" s="14"/>
    </row>
    <row r="18" spans="1:42" s="138" customFormat="1" ht="33.75" customHeight="1">
      <c r="A18" s="148">
        <f t="shared" si="0"/>
        <v>7</v>
      </c>
      <c r="B18" s="86">
        <v>381</v>
      </c>
      <c r="C18" s="175">
        <v>0.625</v>
      </c>
      <c r="D18" s="86" t="s">
        <v>63</v>
      </c>
      <c r="E18" s="85" t="s">
        <v>64</v>
      </c>
      <c r="F18" s="85" t="s">
        <v>65</v>
      </c>
      <c r="G18" s="83" t="s">
        <v>54</v>
      </c>
      <c r="H18" s="86" t="s">
        <v>66</v>
      </c>
      <c r="I18" s="87" t="s">
        <v>67</v>
      </c>
      <c r="J18" s="88" t="s">
        <v>68</v>
      </c>
      <c r="K18" s="86" t="s">
        <v>69</v>
      </c>
      <c r="L18" s="86" t="s">
        <v>59</v>
      </c>
      <c r="M18" s="86" t="s">
        <v>70</v>
      </c>
      <c r="N18" s="86" t="s">
        <v>71</v>
      </c>
      <c r="O18" s="89" t="s">
        <v>72</v>
      </c>
      <c r="P18" s="219">
        <v>63.5</v>
      </c>
      <c r="Q18" s="222">
        <v>68</v>
      </c>
      <c r="R18" s="220">
        <f t="shared" si="1"/>
        <v>65.75</v>
      </c>
      <c r="S18" s="150">
        <f t="shared" si="2"/>
        <v>7</v>
      </c>
      <c r="T18" s="219">
        <v>67.5</v>
      </c>
      <c r="U18" s="222">
        <v>70</v>
      </c>
      <c r="V18" s="220">
        <f t="shared" si="3"/>
        <v>68.75</v>
      </c>
      <c r="W18" s="150">
        <f t="shared" si="4"/>
        <v>4</v>
      </c>
      <c r="X18" s="219">
        <v>66.75</v>
      </c>
      <c r="Y18" s="222">
        <v>68</v>
      </c>
      <c r="Z18" s="220">
        <f t="shared" si="5"/>
        <v>67.375</v>
      </c>
      <c r="AA18" s="150">
        <f t="shared" si="6"/>
        <v>6</v>
      </c>
      <c r="AB18" s="219">
        <v>65.5</v>
      </c>
      <c r="AC18" s="222">
        <v>68</v>
      </c>
      <c r="AD18" s="220">
        <f t="shared" si="7"/>
        <v>66.75</v>
      </c>
      <c r="AE18" s="150">
        <f t="shared" si="8"/>
        <v>6</v>
      </c>
      <c r="AF18" s="219">
        <v>64.75</v>
      </c>
      <c r="AG18" s="222">
        <v>70</v>
      </c>
      <c r="AH18" s="220">
        <f t="shared" si="9"/>
        <v>67.375</v>
      </c>
      <c r="AI18" s="150">
        <f t="shared" si="10"/>
        <v>9</v>
      </c>
      <c r="AJ18" s="221">
        <f t="shared" si="11"/>
        <v>65.6</v>
      </c>
      <c r="AK18" s="221">
        <f t="shared" si="12"/>
        <v>68.8</v>
      </c>
      <c r="AL18" s="223"/>
      <c r="AM18" s="220">
        <f t="shared" si="13"/>
        <v>67.19999999999999</v>
      </c>
      <c r="AN18" s="151"/>
      <c r="AO18" s="139"/>
      <c r="AP18" s="137"/>
    </row>
    <row r="19" spans="1:42" s="138" customFormat="1" ht="33.75" customHeight="1">
      <c r="A19" s="148">
        <f t="shared" si="0"/>
        <v>8</v>
      </c>
      <c r="B19" s="86">
        <v>380</v>
      </c>
      <c r="C19" s="175">
        <v>0.6</v>
      </c>
      <c r="D19" s="84" t="s">
        <v>51</v>
      </c>
      <c r="E19" s="85" t="s">
        <v>52</v>
      </c>
      <c r="F19" s="85" t="s">
        <v>53</v>
      </c>
      <c r="G19" s="83" t="s">
        <v>54</v>
      </c>
      <c r="H19" s="86" t="s">
        <v>55</v>
      </c>
      <c r="I19" s="87" t="s">
        <v>56</v>
      </c>
      <c r="J19" s="88" t="s">
        <v>57</v>
      </c>
      <c r="K19" s="86" t="s">
        <v>58</v>
      </c>
      <c r="L19" s="86" t="s">
        <v>59</v>
      </c>
      <c r="M19" s="86" t="s">
        <v>60</v>
      </c>
      <c r="N19" s="86" t="s">
        <v>61</v>
      </c>
      <c r="O19" s="89" t="s">
        <v>62</v>
      </c>
      <c r="P19" s="219">
        <v>64.75</v>
      </c>
      <c r="Q19" s="222">
        <v>70</v>
      </c>
      <c r="R19" s="220">
        <f t="shared" si="1"/>
        <v>67.375</v>
      </c>
      <c r="S19" s="150">
        <f t="shared" si="2"/>
        <v>5</v>
      </c>
      <c r="T19" s="219">
        <v>67.5</v>
      </c>
      <c r="U19" s="222">
        <v>71</v>
      </c>
      <c r="V19" s="220">
        <f t="shared" si="3"/>
        <v>69.25</v>
      </c>
      <c r="W19" s="150">
        <f t="shared" si="4"/>
        <v>3</v>
      </c>
      <c r="X19" s="219">
        <v>65.75</v>
      </c>
      <c r="Y19" s="222">
        <v>67</v>
      </c>
      <c r="Z19" s="220">
        <f t="shared" si="5"/>
        <v>66.375</v>
      </c>
      <c r="AA19" s="150">
        <f t="shared" si="6"/>
        <v>8</v>
      </c>
      <c r="AB19" s="219">
        <v>63.25</v>
      </c>
      <c r="AC19" s="222">
        <v>66</v>
      </c>
      <c r="AD19" s="220">
        <f t="shared" si="7"/>
        <v>64.625</v>
      </c>
      <c r="AE19" s="150">
        <f t="shared" si="8"/>
        <v>9</v>
      </c>
      <c r="AF19" s="219">
        <v>65.75</v>
      </c>
      <c r="AG19" s="222">
        <v>70</v>
      </c>
      <c r="AH19" s="220">
        <f t="shared" si="9"/>
        <v>67.875</v>
      </c>
      <c r="AI19" s="150">
        <f t="shared" si="10"/>
        <v>6</v>
      </c>
      <c r="AJ19" s="221">
        <f t="shared" si="11"/>
        <v>65.4</v>
      </c>
      <c r="AK19" s="221">
        <f t="shared" si="12"/>
        <v>68.8</v>
      </c>
      <c r="AL19" s="223"/>
      <c r="AM19" s="220">
        <f t="shared" si="13"/>
        <v>67.1</v>
      </c>
      <c r="AN19" s="151"/>
      <c r="AO19" s="76"/>
      <c r="AP19" s="137"/>
    </row>
    <row r="20" spans="1:42" s="138" customFormat="1" ht="33.75" customHeight="1">
      <c r="A20" s="148">
        <f t="shared" si="0"/>
        <v>9</v>
      </c>
      <c r="B20" s="83">
        <v>390</v>
      </c>
      <c r="C20" s="175">
        <v>0.5833333333333334</v>
      </c>
      <c r="D20" s="94" t="s">
        <v>145</v>
      </c>
      <c r="E20" s="85" t="s">
        <v>114</v>
      </c>
      <c r="F20" s="85" t="s">
        <v>168</v>
      </c>
      <c r="G20" s="83" t="s">
        <v>54</v>
      </c>
      <c r="H20" s="86" t="s">
        <v>169</v>
      </c>
      <c r="I20" s="87" t="s">
        <v>170</v>
      </c>
      <c r="J20" s="88" t="s">
        <v>171</v>
      </c>
      <c r="K20" s="86" t="s">
        <v>58</v>
      </c>
      <c r="L20" s="86" t="s">
        <v>59</v>
      </c>
      <c r="M20" s="86" t="s">
        <v>80</v>
      </c>
      <c r="N20" s="86" t="s">
        <v>172</v>
      </c>
      <c r="O20" s="89" t="s">
        <v>173</v>
      </c>
      <c r="P20" s="219">
        <v>65.75</v>
      </c>
      <c r="Q20" s="222">
        <v>71</v>
      </c>
      <c r="R20" s="220">
        <f t="shared" si="1"/>
        <v>68.375</v>
      </c>
      <c r="S20" s="150">
        <f t="shared" si="2"/>
        <v>3</v>
      </c>
      <c r="T20" s="219">
        <v>65.75</v>
      </c>
      <c r="U20" s="222">
        <v>70</v>
      </c>
      <c r="V20" s="220">
        <f t="shared" si="3"/>
        <v>67.875</v>
      </c>
      <c r="W20" s="150">
        <f t="shared" si="4"/>
        <v>7</v>
      </c>
      <c r="X20" s="219">
        <v>64</v>
      </c>
      <c r="Y20" s="222">
        <v>68</v>
      </c>
      <c r="Z20" s="220">
        <f t="shared" si="5"/>
        <v>66</v>
      </c>
      <c r="AA20" s="150">
        <f t="shared" si="6"/>
        <v>9</v>
      </c>
      <c r="AB20" s="219">
        <v>64.25</v>
      </c>
      <c r="AC20" s="222">
        <v>66</v>
      </c>
      <c r="AD20" s="220">
        <f t="shared" si="7"/>
        <v>65.125</v>
      </c>
      <c r="AE20" s="150">
        <f t="shared" si="8"/>
        <v>7</v>
      </c>
      <c r="AF20" s="219">
        <v>66.5</v>
      </c>
      <c r="AG20" s="222">
        <v>69</v>
      </c>
      <c r="AH20" s="220">
        <f t="shared" si="9"/>
        <v>67.75</v>
      </c>
      <c r="AI20" s="150">
        <f t="shared" si="10"/>
        <v>7</v>
      </c>
      <c r="AJ20" s="221">
        <f t="shared" si="11"/>
        <v>65.25</v>
      </c>
      <c r="AK20" s="221">
        <f t="shared" si="12"/>
        <v>68.8</v>
      </c>
      <c r="AL20" s="223"/>
      <c r="AM20" s="220">
        <f t="shared" si="13"/>
        <v>67.025</v>
      </c>
      <c r="AN20" s="151"/>
      <c r="AO20" s="76"/>
      <c r="AP20" s="137"/>
    </row>
    <row r="21" spans="1:43" s="138" customFormat="1" ht="33.75" customHeight="1">
      <c r="A21" s="148">
        <f t="shared" si="0"/>
        <v>10</v>
      </c>
      <c r="B21" s="98">
        <v>399</v>
      </c>
      <c r="C21" s="175">
        <v>0.594444444444444</v>
      </c>
      <c r="D21" s="86" t="s">
        <v>430</v>
      </c>
      <c r="E21" s="85" t="s">
        <v>177</v>
      </c>
      <c r="F21" s="85" t="s">
        <v>504</v>
      </c>
      <c r="G21" s="83" t="s">
        <v>54</v>
      </c>
      <c r="H21" s="92" t="s">
        <v>503</v>
      </c>
      <c r="I21" s="87" t="s">
        <v>505</v>
      </c>
      <c r="J21" s="88" t="s">
        <v>506</v>
      </c>
      <c r="K21" s="86" t="s">
        <v>119</v>
      </c>
      <c r="L21" s="86" t="s">
        <v>207</v>
      </c>
      <c r="M21" s="86" t="s">
        <v>507</v>
      </c>
      <c r="N21" s="86" t="s">
        <v>489</v>
      </c>
      <c r="O21" s="89" t="s">
        <v>508</v>
      </c>
      <c r="P21" s="219">
        <v>60</v>
      </c>
      <c r="Q21" s="222">
        <v>64</v>
      </c>
      <c r="R21" s="220">
        <f t="shared" si="1"/>
        <v>62</v>
      </c>
      <c r="S21" s="150">
        <f t="shared" si="2"/>
        <v>10</v>
      </c>
      <c r="T21" s="219">
        <v>61.5</v>
      </c>
      <c r="U21" s="222">
        <v>66</v>
      </c>
      <c r="V21" s="220">
        <f t="shared" si="3"/>
        <v>63.75</v>
      </c>
      <c r="W21" s="150">
        <f t="shared" si="4"/>
        <v>10</v>
      </c>
      <c r="X21" s="219">
        <v>61.25</v>
      </c>
      <c r="Y21" s="222">
        <v>64</v>
      </c>
      <c r="Z21" s="220">
        <f t="shared" si="5"/>
        <v>62.625</v>
      </c>
      <c r="AA21" s="150">
        <f t="shared" si="6"/>
        <v>11</v>
      </c>
      <c r="AB21" s="219">
        <v>61.75</v>
      </c>
      <c r="AC21" s="222">
        <v>65</v>
      </c>
      <c r="AD21" s="220">
        <f t="shared" si="7"/>
        <v>63.375</v>
      </c>
      <c r="AE21" s="150">
        <f t="shared" si="8"/>
        <v>11</v>
      </c>
      <c r="AF21" s="219">
        <v>60.5</v>
      </c>
      <c r="AG21" s="222">
        <v>66</v>
      </c>
      <c r="AH21" s="220">
        <f t="shared" si="9"/>
        <v>63.25</v>
      </c>
      <c r="AI21" s="150">
        <f t="shared" si="10"/>
        <v>10</v>
      </c>
      <c r="AJ21" s="221">
        <f t="shared" si="11"/>
        <v>61</v>
      </c>
      <c r="AK21" s="221">
        <f t="shared" si="12"/>
        <v>65</v>
      </c>
      <c r="AL21" s="223"/>
      <c r="AM21" s="220">
        <f t="shared" si="13"/>
        <v>63</v>
      </c>
      <c r="AN21" s="151"/>
      <c r="AO21" s="139"/>
      <c r="AP21" s="137"/>
      <c r="AQ21" s="14"/>
    </row>
    <row r="22" spans="1:43" s="138" customFormat="1" ht="33.75" customHeight="1">
      <c r="A22" s="148">
        <f t="shared" si="0"/>
        <v>11</v>
      </c>
      <c r="B22" s="86">
        <v>389</v>
      </c>
      <c r="C22" s="175">
        <v>0.605555555555556</v>
      </c>
      <c r="D22" s="92" t="s">
        <v>134</v>
      </c>
      <c r="E22" s="85" t="s">
        <v>161</v>
      </c>
      <c r="F22" s="85" t="s">
        <v>162</v>
      </c>
      <c r="G22" s="83" t="s">
        <v>54</v>
      </c>
      <c r="H22" s="92" t="s">
        <v>163</v>
      </c>
      <c r="I22" s="87" t="s">
        <v>164</v>
      </c>
      <c r="J22" s="88" t="s">
        <v>165</v>
      </c>
      <c r="K22" s="86" t="s">
        <v>69</v>
      </c>
      <c r="L22" s="86" t="s">
        <v>59</v>
      </c>
      <c r="M22" s="86" t="s">
        <v>60</v>
      </c>
      <c r="N22" s="86" t="s">
        <v>71</v>
      </c>
      <c r="O22" s="89" t="s">
        <v>166</v>
      </c>
      <c r="P22" s="219">
        <v>58.25</v>
      </c>
      <c r="Q22" s="222">
        <v>62</v>
      </c>
      <c r="R22" s="220">
        <f t="shared" si="1"/>
        <v>60.125</v>
      </c>
      <c r="S22" s="150">
        <f t="shared" si="2"/>
        <v>11</v>
      </c>
      <c r="T22" s="219">
        <v>61.25</v>
      </c>
      <c r="U22" s="222">
        <v>64</v>
      </c>
      <c r="V22" s="220">
        <f t="shared" si="3"/>
        <v>62.625</v>
      </c>
      <c r="W22" s="150">
        <f t="shared" si="4"/>
        <v>11</v>
      </c>
      <c r="X22" s="219">
        <v>64.25</v>
      </c>
      <c r="Y22" s="222">
        <v>66</v>
      </c>
      <c r="Z22" s="220">
        <f t="shared" si="5"/>
        <v>65.125</v>
      </c>
      <c r="AA22" s="150">
        <f t="shared" si="6"/>
        <v>10</v>
      </c>
      <c r="AB22" s="219">
        <v>63.25</v>
      </c>
      <c r="AC22" s="222">
        <v>65</v>
      </c>
      <c r="AD22" s="220">
        <f t="shared" si="7"/>
        <v>64.125</v>
      </c>
      <c r="AE22" s="150">
        <f t="shared" si="8"/>
        <v>10</v>
      </c>
      <c r="AF22" s="219">
        <v>60</v>
      </c>
      <c r="AG22" s="222">
        <v>65</v>
      </c>
      <c r="AH22" s="220">
        <f t="shared" si="9"/>
        <v>62.5</v>
      </c>
      <c r="AI22" s="150">
        <f t="shared" si="10"/>
        <v>11</v>
      </c>
      <c r="AJ22" s="221">
        <f t="shared" si="11"/>
        <v>61.4</v>
      </c>
      <c r="AK22" s="221">
        <f t="shared" si="12"/>
        <v>64.4</v>
      </c>
      <c r="AL22" s="223"/>
      <c r="AM22" s="220">
        <f t="shared" si="13"/>
        <v>62.900000000000006</v>
      </c>
      <c r="AN22" s="151"/>
      <c r="AO22" s="139"/>
      <c r="AP22" s="137"/>
      <c r="AQ22" s="14"/>
    </row>
    <row r="23" spans="1:42" s="138" customFormat="1" ht="33.75" customHeight="1">
      <c r="A23" s="148">
        <f t="shared" si="0"/>
        <v>12</v>
      </c>
      <c r="B23" s="98">
        <v>397</v>
      </c>
      <c r="C23" s="175">
        <v>0.5888888888888889</v>
      </c>
      <c r="D23" s="86" t="s">
        <v>330</v>
      </c>
      <c r="E23" s="85" t="s">
        <v>481</v>
      </c>
      <c r="F23" s="85" t="s">
        <v>482</v>
      </c>
      <c r="G23" s="83" t="s">
        <v>54</v>
      </c>
      <c r="H23" s="92" t="s">
        <v>483</v>
      </c>
      <c r="I23" s="87" t="s">
        <v>484</v>
      </c>
      <c r="J23" s="88" t="s">
        <v>485</v>
      </c>
      <c r="K23" s="86" t="s">
        <v>486</v>
      </c>
      <c r="L23" s="86" t="s">
        <v>120</v>
      </c>
      <c r="M23" s="86" t="s">
        <v>151</v>
      </c>
      <c r="N23" s="86" t="s">
        <v>158</v>
      </c>
      <c r="O23" s="89" t="s">
        <v>490</v>
      </c>
      <c r="P23" s="219">
        <v>55</v>
      </c>
      <c r="Q23" s="222">
        <v>58</v>
      </c>
      <c r="R23" s="220">
        <f t="shared" si="1"/>
        <v>56.5</v>
      </c>
      <c r="S23" s="150">
        <f t="shared" si="2"/>
        <v>12</v>
      </c>
      <c r="T23" s="219">
        <v>55</v>
      </c>
      <c r="U23" s="222">
        <v>53</v>
      </c>
      <c r="V23" s="220">
        <f t="shared" si="3"/>
        <v>54</v>
      </c>
      <c r="W23" s="150">
        <f t="shared" si="4"/>
        <v>12</v>
      </c>
      <c r="X23" s="219">
        <v>58</v>
      </c>
      <c r="Y23" s="222">
        <v>60</v>
      </c>
      <c r="Z23" s="220">
        <f t="shared" si="5"/>
        <v>59</v>
      </c>
      <c r="AA23" s="150">
        <f t="shared" si="6"/>
        <v>12</v>
      </c>
      <c r="AB23" s="219">
        <v>53.75</v>
      </c>
      <c r="AC23" s="222">
        <v>51</v>
      </c>
      <c r="AD23" s="220">
        <f t="shared" si="7"/>
        <v>52.375</v>
      </c>
      <c r="AE23" s="150">
        <f t="shared" si="8"/>
        <v>12</v>
      </c>
      <c r="AF23" s="219">
        <v>60.75</v>
      </c>
      <c r="AG23" s="222">
        <v>61</v>
      </c>
      <c r="AH23" s="220">
        <f t="shared" si="9"/>
        <v>60.875</v>
      </c>
      <c r="AI23" s="150">
        <f t="shared" si="10"/>
        <v>12</v>
      </c>
      <c r="AJ23" s="221">
        <f t="shared" si="11"/>
        <v>56.5</v>
      </c>
      <c r="AK23" s="221">
        <f t="shared" si="12"/>
        <v>56.6</v>
      </c>
      <c r="AL23" s="223"/>
      <c r="AM23" s="220">
        <f t="shared" si="13"/>
        <v>56.55</v>
      </c>
      <c r="AN23" s="151"/>
      <c r="AO23" s="76"/>
      <c r="AP23" s="137"/>
    </row>
    <row r="24" spans="1:42" s="138" customFormat="1" ht="19.5" customHeight="1">
      <c r="A24" s="146"/>
      <c r="B24" s="146"/>
      <c r="C24" s="146"/>
      <c r="D24" s="141"/>
      <c r="E24" s="146"/>
      <c r="F24" s="146"/>
      <c r="G24" s="142"/>
      <c r="H24" s="147" t="s">
        <v>358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O24" s="143"/>
      <c r="AP24" s="143"/>
    </row>
    <row r="25" spans="1:15" ht="19.5">
      <c r="A25" s="152" t="s">
        <v>466</v>
      </c>
      <c r="B25" s="144"/>
      <c r="C25" s="144"/>
      <c r="D25" s="7"/>
      <c r="E25" s="144"/>
      <c r="F25" s="144"/>
      <c r="G25" s="7"/>
      <c r="H25" s="7"/>
      <c r="I25" s="7"/>
      <c r="J25" s="7"/>
      <c r="K25" s="238"/>
      <c r="L25" s="238"/>
      <c r="M25" s="238"/>
      <c r="N25" s="238"/>
      <c r="O25" s="238"/>
    </row>
  </sheetData>
  <sheetProtection/>
  <mergeCells count="35">
    <mergeCell ref="J8:L8"/>
    <mergeCell ref="J7:M7"/>
    <mergeCell ref="O6:R6"/>
    <mergeCell ref="O7:R7"/>
    <mergeCell ref="AM10:AM11"/>
    <mergeCell ref="O10:O11"/>
    <mergeCell ref="P10:S10"/>
    <mergeCell ref="AL10:AL11"/>
    <mergeCell ref="J6:L6"/>
    <mergeCell ref="AN10:AN11"/>
    <mergeCell ref="K25:O25"/>
    <mergeCell ref="T10:W10"/>
    <mergeCell ref="X10:AA10"/>
    <mergeCell ref="AB10:AE10"/>
    <mergeCell ref="AF10:AI10"/>
    <mergeCell ref="AJ10:AK10"/>
    <mergeCell ref="L10:L11"/>
    <mergeCell ref="M10:M11"/>
    <mergeCell ref="N10:N11"/>
    <mergeCell ref="F10:F11"/>
    <mergeCell ref="G10:G11"/>
    <mergeCell ref="H10:H11"/>
    <mergeCell ref="I10:I11"/>
    <mergeCell ref="J10:J11"/>
    <mergeCell ref="K10:K11"/>
    <mergeCell ref="A1:AN1"/>
    <mergeCell ref="A2:AN2"/>
    <mergeCell ref="A4:AN4"/>
    <mergeCell ref="A5:AN5"/>
    <mergeCell ref="AM9:AN9"/>
    <mergeCell ref="A10:A11"/>
    <mergeCell ref="B10:B11"/>
    <mergeCell ref="C10:C11"/>
    <mergeCell ref="D10:D11"/>
    <mergeCell ref="E10:E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5"/>
  <sheetViews>
    <sheetView view="pageBreakPreview" zoomScale="75" zoomScaleNormal="75" zoomScaleSheetLayoutView="75" zoomScalePageLayoutView="0" workbookViewId="0" topLeftCell="M1">
      <selection activeCell="M19" sqref="M19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6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8" width="7.625" style="114" customWidth="1"/>
    <col min="19" max="19" width="3.75390625" style="114" customWidth="1"/>
    <col min="20" max="22" width="8.25390625" style="114" customWidth="1"/>
    <col min="23" max="23" width="3.75390625" style="114" customWidth="1"/>
    <col min="24" max="26" width="8.875" style="114" customWidth="1"/>
    <col min="27" max="27" width="3.75390625" style="114" customWidth="1"/>
    <col min="28" max="30" width="7.875" style="114" customWidth="1"/>
    <col min="31" max="31" width="3.75390625" style="114" customWidth="1"/>
    <col min="32" max="34" width="8.125" style="114" customWidth="1"/>
    <col min="35" max="35" width="3.75390625" style="114" customWidth="1"/>
    <col min="36" max="37" width="7.25390625" style="114" customWidth="1"/>
    <col min="38" max="38" width="4.00390625" style="114" customWidth="1"/>
    <col min="39" max="39" width="11.875" style="114" bestFit="1" customWidth="1"/>
    <col min="40" max="40" width="7.375" style="114" customWidth="1"/>
    <col min="41" max="41" width="28.25390625" style="117" customWidth="1"/>
    <col min="42" max="42" width="11.00390625" style="117" customWidth="1"/>
    <col min="43" max="16384" width="9.125" style="114" customWidth="1"/>
  </cols>
  <sheetData>
    <row r="1" spans="1:56" ht="29.25" customHeight="1">
      <c r="A1" s="248" t="s">
        <v>192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112"/>
      <c r="AP1" s="112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6" ht="33.75" customHeight="1">
      <c r="A2" s="248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112"/>
      <c r="AP2" s="112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</row>
    <row r="3" spans="1:5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2"/>
      <c r="AP3" s="112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42" s="116" customFormat="1" ht="24" customHeight="1">
      <c r="A4" s="255" t="s">
        <v>496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115"/>
      <c r="AP4" s="115"/>
    </row>
    <row r="5" spans="1:4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4:42" ht="15" customHeight="1">
      <c r="D6" s="118"/>
      <c r="F6" s="119" t="s">
        <v>451</v>
      </c>
      <c r="G6" s="243" t="s">
        <v>535</v>
      </c>
      <c r="H6" s="243"/>
      <c r="I6" s="243"/>
      <c r="J6" s="243"/>
      <c r="K6" s="243"/>
      <c r="L6" s="122"/>
      <c r="M6" s="243" t="s">
        <v>521</v>
      </c>
      <c r="N6" s="243"/>
      <c r="O6" s="243"/>
      <c r="P6" s="243"/>
      <c r="Q6" s="243"/>
      <c r="AP6" s="123"/>
    </row>
    <row r="7" spans="1:42" s="125" customFormat="1" ht="20.25" customHeight="1">
      <c r="A7" s="124"/>
      <c r="D7" s="118"/>
      <c r="F7" s="118"/>
      <c r="G7" s="243" t="s">
        <v>556</v>
      </c>
      <c r="H7" s="243"/>
      <c r="I7" s="243"/>
      <c r="J7" s="243"/>
      <c r="K7" s="243"/>
      <c r="L7" s="126"/>
      <c r="M7" s="243" t="s">
        <v>557</v>
      </c>
      <c r="N7" s="243"/>
      <c r="O7" s="243"/>
      <c r="P7" s="243"/>
      <c r="Q7" s="243"/>
      <c r="R7" s="128"/>
      <c r="S7" s="127"/>
      <c r="T7" s="127"/>
      <c r="U7" s="128"/>
      <c r="V7" s="128"/>
      <c r="W7" s="127"/>
      <c r="X7" s="127"/>
      <c r="Y7" s="128"/>
      <c r="Z7" s="128"/>
      <c r="AA7" s="127"/>
      <c r="AB7" s="127"/>
      <c r="AC7" s="128"/>
      <c r="AD7" s="128"/>
      <c r="AE7" s="127"/>
      <c r="AF7" s="127"/>
      <c r="AG7" s="128"/>
      <c r="AH7" s="128"/>
      <c r="AI7" s="127"/>
      <c r="AO7" s="129"/>
      <c r="AP7" s="123"/>
    </row>
    <row r="8" spans="7:42" s="125" customFormat="1" ht="20.25" customHeight="1">
      <c r="G8" s="243" t="s">
        <v>558</v>
      </c>
      <c r="H8" s="243"/>
      <c r="I8" s="243"/>
      <c r="J8" s="243"/>
      <c r="K8" s="243"/>
      <c r="L8" s="126"/>
      <c r="N8" s="127"/>
      <c r="O8" s="127"/>
      <c r="P8" s="127"/>
      <c r="Q8" s="128"/>
      <c r="R8" s="128"/>
      <c r="S8" s="127"/>
      <c r="T8" s="127"/>
      <c r="U8" s="128"/>
      <c r="V8" s="128"/>
      <c r="W8" s="127"/>
      <c r="X8" s="127"/>
      <c r="Y8" s="128"/>
      <c r="Z8" s="128"/>
      <c r="AA8" s="127"/>
      <c r="AB8" s="127"/>
      <c r="AC8" s="128"/>
      <c r="AD8" s="128"/>
      <c r="AE8" s="127"/>
      <c r="AF8" s="127"/>
      <c r="AG8" s="128"/>
      <c r="AH8" s="128"/>
      <c r="AI8" s="127"/>
      <c r="AO8" s="117"/>
      <c r="AP8" s="123"/>
    </row>
    <row r="9" spans="7:42" s="125" customFormat="1" ht="20.25" customHeight="1">
      <c r="G9" s="126"/>
      <c r="H9" s="131"/>
      <c r="I9" s="131"/>
      <c r="J9" s="131"/>
      <c r="K9" s="131"/>
      <c r="L9" s="126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O9" s="129"/>
      <c r="AP9" s="123"/>
    </row>
    <row r="10" spans="1:42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45"/>
      <c r="AK10" s="145"/>
      <c r="AL10" s="145"/>
      <c r="AM10" s="244" t="s">
        <v>551</v>
      </c>
      <c r="AN10" s="244"/>
      <c r="AO10" s="8"/>
      <c r="AP10" s="123"/>
    </row>
    <row r="11" spans="1:42" ht="24.75" customHeight="1">
      <c r="A11" s="242" t="s">
        <v>465</v>
      </c>
      <c r="B11" s="242" t="s">
        <v>35</v>
      </c>
      <c r="C11" s="242" t="s">
        <v>36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41" t="s">
        <v>453</v>
      </c>
      <c r="Q11" s="241"/>
      <c r="R11" s="241"/>
      <c r="S11" s="241"/>
      <c r="T11" s="241" t="s">
        <v>454</v>
      </c>
      <c r="U11" s="241"/>
      <c r="V11" s="241"/>
      <c r="W11" s="241"/>
      <c r="X11" s="241" t="s">
        <v>455</v>
      </c>
      <c r="Y11" s="241"/>
      <c r="Z11" s="241"/>
      <c r="AA11" s="241"/>
      <c r="AB11" s="241" t="s">
        <v>456</v>
      </c>
      <c r="AC11" s="241"/>
      <c r="AD11" s="241"/>
      <c r="AE11" s="241"/>
      <c r="AF11" s="241" t="s">
        <v>457</v>
      </c>
      <c r="AG11" s="241"/>
      <c r="AH11" s="241"/>
      <c r="AI11" s="241"/>
      <c r="AJ11" s="258" t="s">
        <v>494</v>
      </c>
      <c r="AK11" s="259"/>
      <c r="AL11" s="237" t="s">
        <v>559</v>
      </c>
      <c r="AM11" s="236" t="s">
        <v>462</v>
      </c>
      <c r="AN11" s="237" t="s">
        <v>468</v>
      </c>
      <c r="AP11" s="123"/>
    </row>
    <row r="12" spans="1:42" ht="48" customHeight="1">
      <c r="A12" s="242"/>
      <c r="B12" s="242"/>
      <c r="C12" s="242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492</v>
      </c>
      <c r="Q12" s="5" t="s">
        <v>493</v>
      </c>
      <c r="R12" s="5" t="s">
        <v>464</v>
      </c>
      <c r="S12" s="6" t="s">
        <v>465</v>
      </c>
      <c r="T12" s="5" t="s">
        <v>492</v>
      </c>
      <c r="U12" s="5" t="s">
        <v>493</v>
      </c>
      <c r="V12" s="5" t="s">
        <v>464</v>
      </c>
      <c r="W12" s="6" t="s">
        <v>465</v>
      </c>
      <c r="X12" s="5" t="s">
        <v>492</v>
      </c>
      <c r="Y12" s="5" t="s">
        <v>493</v>
      </c>
      <c r="Z12" s="5" t="s">
        <v>464</v>
      </c>
      <c r="AA12" s="6" t="s">
        <v>465</v>
      </c>
      <c r="AB12" s="5" t="s">
        <v>492</v>
      </c>
      <c r="AC12" s="5" t="s">
        <v>493</v>
      </c>
      <c r="AD12" s="5" t="s">
        <v>464</v>
      </c>
      <c r="AE12" s="6" t="s">
        <v>465</v>
      </c>
      <c r="AF12" s="5" t="s">
        <v>492</v>
      </c>
      <c r="AG12" s="5" t="s">
        <v>493</v>
      </c>
      <c r="AH12" s="5" t="s">
        <v>464</v>
      </c>
      <c r="AI12" s="6" t="s">
        <v>465</v>
      </c>
      <c r="AJ12" s="5" t="s">
        <v>492</v>
      </c>
      <c r="AK12" s="5" t="s">
        <v>493</v>
      </c>
      <c r="AL12" s="237"/>
      <c r="AM12" s="236"/>
      <c r="AN12" s="237"/>
      <c r="AP12" s="123"/>
    </row>
    <row r="13" spans="1:42" s="138" customFormat="1" ht="33.75" customHeight="1">
      <c r="A13" s="148">
        <f aca="true" t="shared" si="0" ref="A13:A23">RANK(AM13,AM$13:AM$23,0)</f>
        <v>1</v>
      </c>
      <c r="B13" s="99">
        <v>286</v>
      </c>
      <c r="C13" s="175">
        <v>0.484722222222222</v>
      </c>
      <c r="D13" s="86" t="s">
        <v>113</v>
      </c>
      <c r="E13" s="100" t="s">
        <v>234</v>
      </c>
      <c r="F13" s="101" t="s">
        <v>235</v>
      </c>
      <c r="G13" s="98" t="s">
        <v>54</v>
      </c>
      <c r="H13" s="99" t="s">
        <v>236</v>
      </c>
      <c r="I13" s="101" t="s">
        <v>237</v>
      </c>
      <c r="J13" s="103" t="s">
        <v>238</v>
      </c>
      <c r="K13" s="99" t="s">
        <v>110</v>
      </c>
      <c r="L13" s="99" t="s">
        <v>100</v>
      </c>
      <c r="M13" s="99" t="s">
        <v>239</v>
      </c>
      <c r="N13" s="99" t="s">
        <v>143</v>
      </c>
      <c r="O13" s="103" t="s">
        <v>240</v>
      </c>
      <c r="P13" s="219">
        <v>70.5</v>
      </c>
      <c r="Q13" s="222">
        <v>75</v>
      </c>
      <c r="R13" s="220">
        <f aca="true" t="shared" si="1" ref="R13:R23">(P13+Q13)/2</f>
        <v>72.75</v>
      </c>
      <c r="S13" s="150">
        <f aca="true" t="shared" si="2" ref="S13:S23">RANK(R13,R$13:R$23,0)</f>
        <v>1</v>
      </c>
      <c r="T13" s="219">
        <v>72.75</v>
      </c>
      <c r="U13" s="222">
        <v>73</v>
      </c>
      <c r="V13" s="220">
        <f aca="true" t="shared" si="3" ref="V13:V23">(T13+U13)/2</f>
        <v>72.875</v>
      </c>
      <c r="W13" s="150">
        <f aca="true" t="shared" si="4" ref="W13:W23">RANK(V13,V$13:V$23,0)</f>
        <v>1</v>
      </c>
      <c r="X13" s="219">
        <v>71.5</v>
      </c>
      <c r="Y13" s="222">
        <v>77</v>
      </c>
      <c r="Z13" s="220">
        <f aca="true" t="shared" si="5" ref="Z13:Z23">(X13+Y13)/2</f>
        <v>74.25</v>
      </c>
      <c r="AA13" s="150">
        <f aca="true" t="shared" si="6" ref="AA13:AA23">RANK(Z13,Z$13:Z$23,0)</f>
        <v>1</v>
      </c>
      <c r="AB13" s="219">
        <v>70.5</v>
      </c>
      <c r="AC13" s="222">
        <v>77</v>
      </c>
      <c r="AD13" s="220">
        <f aca="true" t="shared" si="7" ref="AD13:AD23">(AB13+AC13)/2</f>
        <v>73.75</v>
      </c>
      <c r="AE13" s="150">
        <f aca="true" t="shared" si="8" ref="AE13:AE23">RANK(AD13,AD$13:AD$23,0)</f>
        <v>1</v>
      </c>
      <c r="AF13" s="219">
        <v>69.75</v>
      </c>
      <c r="AG13" s="222">
        <v>74</v>
      </c>
      <c r="AH13" s="220">
        <f aca="true" t="shared" si="9" ref="AH13:AH23">(AF13+AG13)/2</f>
        <v>71.875</v>
      </c>
      <c r="AI13" s="150">
        <f aca="true" t="shared" si="10" ref="AI13:AI23">RANK(AH13,AH$13:AH$23,0)</f>
        <v>1</v>
      </c>
      <c r="AJ13" s="221">
        <f aca="true" t="shared" si="11" ref="AJ13:AJ23">SUM(P13,T13,X13,AB13,AF13,)/5</f>
        <v>71</v>
      </c>
      <c r="AK13" s="221">
        <f aca="true" t="shared" si="12" ref="AK13:AK23">SUM(Q13,U13,Y13,AC13,AG13,)/5</f>
        <v>75.2</v>
      </c>
      <c r="AL13" s="221"/>
      <c r="AM13" s="220">
        <f aca="true" t="shared" si="13" ref="AM13:AM23">(AJ13+AK13)/2</f>
        <v>73.1</v>
      </c>
      <c r="AN13" s="151">
        <v>6600</v>
      </c>
      <c r="AO13" s="76"/>
      <c r="AP13" s="140"/>
    </row>
    <row r="14" spans="1:42" s="138" customFormat="1" ht="33.75" customHeight="1">
      <c r="A14" s="148">
        <f t="shared" si="0"/>
        <v>2</v>
      </c>
      <c r="B14" s="99">
        <v>292</v>
      </c>
      <c r="C14" s="175">
        <v>0.475</v>
      </c>
      <c r="D14" s="94" t="s">
        <v>145</v>
      </c>
      <c r="E14" s="100" t="s">
        <v>396</v>
      </c>
      <c r="F14" s="101" t="s">
        <v>397</v>
      </c>
      <c r="G14" s="98" t="s">
        <v>54</v>
      </c>
      <c r="H14" s="99" t="s">
        <v>399</v>
      </c>
      <c r="I14" s="101" t="s">
        <v>398</v>
      </c>
      <c r="J14" s="102" t="s">
        <v>371</v>
      </c>
      <c r="K14" s="99" t="s">
        <v>394</v>
      </c>
      <c r="L14" s="99" t="s">
        <v>120</v>
      </c>
      <c r="M14" s="99" t="s">
        <v>255</v>
      </c>
      <c r="N14" s="99" t="s">
        <v>374</v>
      </c>
      <c r="O14" s="103" t="s">
        <v>395</v>
      </c>
      <c r="P14" s="219">
        <v>67.5</v>
      </c>
      <c r="Q14" s="222">
        <v>70</v>
      </c>
      <c r="R14" s="220">
        <f t="shared" si="1"/>
        <v>68.75</v>
      </c>
      <c r="S14" s="150">
        <f t="shared" si="2"/>
        <v>3</v>
      </c>
      <c r="T14" s="219">
        <v>70.25</v>
      </c>
      <c r="U14" s="222">
        <v>71</v>
      </c>
      <c r="V14" s="220">
        <f t="shared" si="3"/>
        <v>70.625</v>
      </c>
      <c r="W14" s="150">
        <f t="shared" si="4"/>
        <v>3</v>
      </c>
      <c r="X14" s="219">
        <v>69.25</v>
      </c>
      <c r="Y14" s="222">
        <v>72</v>
      </c>
      <c r="Z14" s="220">
        <f t="shared" si="5"/>
        <v>70.625</v>
      </c>
      <c r="AA14" s="150">
        <f t="shared" si="6"/>
        <v>2</v>
      </c>
      <c r="AB14" s="219">
        <v>68.25</v>
      </c>
      <c r="AC14" s="222">
        <v>69</v>
      </c>
      <c r="AD14" s="220">
        <f t="shared" si="7"/>
        <v>68.625</v>
      </c>
      <c r="AE14" s="150">
        <f t="shared" si="8"/>
        <v>2</v>
      </c>
      <c r="AF14" s="219">
        <v>67.5</v>
      </c>
      <c r="AG14" s="222">
        <v>71</v>
      </c>
      <c r="AH14" s="220">
        <f t="shared" si="9"/>
        <v>69.25</v>
      </c>
      <c r="AI14" s="150">
        <f t="shared" si="10"/>
        <v>4</v>
      </c>
      <c r="AJ14" s="221">
        <f t="shared" si="11"/>
        <v>68.55</v>
      </c>
      <c r="AK14" s="221">
        <f t="shared" si="12"/>
        <v>70.6</v>
      </c>
      <c r="AL14" s="221"/>
      <c r="AM14" s="220">
        <f t="shared" si="13"/>
        <v>69.57499999999999</v>
      </c>
      <c r="AN14" s="151">
        <v>5000</v>
      </c>
      <c r="AO14" s="139"/>
      <c r="AP14" s="137"/>
    </row>
    <row r="15" spans="1:43" s="138" customFormat="1" ht="33.75" customHeight="1">
      <c r="A15" s="148">
        <f t="shared" si="0"/>
        <v>3</v>
      </c>
      <c r="B15" s="98">
        <v>280</v>
      </c>
      <c r="C15" s="175">
        <v>0.479861111111111</v>
      </c>
      <c r="D15" s="86" t="s">
        <v>63</v>
      </c>
      <c r="E15" s="100" t="s">
        <v>114</v>
      </c>
      <c r="F15" s="100" t="s">
        <v>168</v>
      </c>
      <c r="G15" s="98" t="s">
        <v>54</v>
      </c>
      <c r="H15" s="99" t="s">
        <v>193</v>
      </c>
      <c r="I15" s="101" t="s">
        <v>194</v>
      </c>
      <c r="J15" s="104" t="s">
        <v>195</v>
      </c>
      <c r="K15" s="99" t="s">
        <v>69</v>
      </c>
      <c r="L15" s="99" t="s">
        <v>59</v>
      </c>
      <c r="M15" s="99" t="s">
        <v>121</v>
      </c>
      <c r="N15" s="99" t="s">
        <v>158</v>
      </c>
      <c r="O15" s="103" t="s">
        <v>196</v>
      </c>
      <c r="P15" s="219">
        <v>66.75</v>
      </c>
      <c r="Q15" s="222">
        <v>72</v>
      </c>
      <c r="R15" s="220">
        <f t="shared" si="1"/>
        <v>69.375</v>
      </c>
      <c r="S15" s="150">
        <f t="shared" si="2"/>
        <v>2</v>
      </c>
      <c r="T15" s="219">
        <v>70</v>
      </c>
      <c r="U15" s="222">
        <v>72</v>
      </c>
      <c r="V15" s="220">
        <f t="shared" si="3"/>
        <v>71</v>
      </c>
      <c r="W15" s="150">
        <f t="shared" si="4"/>
        <v>2</v>
      </c>
      <c r="X15" s="219">
        <v>67.25</v>
      </c>
      <c r="Y15" s="222">
        <v>72</v>
      </c>
      <c r="Z15" s="220">
        <f t="shared" si="5"/>
        <v>69.625</v>
      </c>
      <c r="AA15" s="150">
        <f t="shared" si="6"/>
        <v>3</v>
      </c>
      <c r="AB15" s="219">
        <v>66.25</v>
      </c>
      <c r="AC15" s="222">
        <v>68</v>
      </c>
      <c r="AD15" s="220">
        <f t="shared" si="7"/>
        <v>67.125</v>
      </c>
      <c r="AE15" s="150">
        <f t="shared" si="8"/>
        <v>5</v>
      </c>
      <c r="AF15" s="219">
        <v>66.75</v>
      </c>
      <c r="AG15" s="222">
        <v>72</v>
      </c>
      <c r="AH15" s="220">
        <f t="shared" si="9"/>
        <v>69.375</v>
      </c>
      <c r="AI15" s="150">
        <f t="shared" si="10"/>
        <v>3</v>
      </c>
      <c r="AJ15" s="221">
        <f t="shared" si="11"/>
        <v>67.4</v>
      </c>
      <c r="AK15" s="221">
        <f t="shared" si="12"/>
        <v>71.2</v>
      </c>
      <c r="AL15" s="221"/>
      <c r="AM15" s="220">
        <f t="shared" si="13"/>
        <v>69.30000000000001</v>
      </c>
      <c r="AN15" s="151">
        <v>4000</v>
      </c>
      <c r="AO15" s="76"/>
      <c r="AP15" s="137"/>
      <c r="AQ15" s="14"/>
    </row>
    <row r="16" spans="1:42" s="138" customFormat="1" ht="33.75" customHeight="1">
      <c r="A16" s="148">
        <f t="shared" si="0"/>
        <v>4</v>
      </c>
      <c r="B16" s="99">
        <v>282</v>
      </c>
      <c r="C16" s="176">
        <v>0.451388888888889</v>
      </c>
      <c r="D16" s="86" t="s">
        <v>73</v>
      </c>
      <c r="E16" s="100" t="s">
        <v>202</v>
      </c>
      <c r="F16" s="101" t="s">
        <v>203</v>
      </c>
      <c r="G16" s="98" t="s">
        <v>54</v>
      </c>
      <c r="H16" s="99" t="s">
        <v>204</v>
      </c>
      <c r="I16" s="101" t="s">
        <v>205</v>
      </c>
      <c r="J16" s="103" t="s">
        <v>206</v>
      </c>
      <c r="K16" s="99" t="s">
        <v>140</v>
      </c>
      <c r="L16" s="99" t="s">
        <v>207</v>
      </c>
      <c r="M16" s="99" t="s">
        <v>208</v>
      </c>
      <c r="N16" s="99" t="s">
        <v>71</v>
      </c>
      <c r="O16" s="103" t="s">
        <v>209</v>
      </c>
      <c r="P16" s="219">
        <v>66</v>
      </c>
      <c r="Q16" s="222">
        <v>69</v>
      </c>
      <c r="R16" s="220">
        <f t="shared" si="1"/>
        <v>67.5</v>
      </c>
      <c r="S16" s="150">
        <f t="shared" si="2"/>
        <v>4</v>
      </c>
      <c r="T16" s="219">
        <v>67.75</v>
      </c>
      <c r="U16" s="222">
        <v>68</v>
      </c>
      <c r="V16" s="220">
        <f t="shared" si="3"/>
        <v>67.875</v>
      </c>
      <c r="W16" s="150">
        <f t="shared" si="4"/>
        <v>5</v>
      </c>
      <c r="X16" s="219">
        <v>66.5</v>
      </c>
      <c r="Y16" s="222">
        <v>70</v>
      </c>
      <c r="Z16" s="220">
        <f t="shared" si="5"/>
        <v>68.25</v>
      </c>
      <c r="AA16" s="150">
        <f t="shared" si="6"/>
        <v>5</v>
      </c>
      <c r="AB16" s="219">
        <v>67</v>
      </c>
      <c r="AC16" s="222">
        <v>68</v>
      </c>
      <c r="AD16" s="220">
        <f t="shared" si="7"/>
        <v>67.5</v>
      </c>
      <c r="AE16" s="150">
        <f t="shared" si="8"/>
        <v>4</v>
      </c>
      <c r="AF16" s="219">
        <v>68.5</v>
      </c>
      <c r="AG16" s="222">
        <v>72</v>
      </c>
      <c r="AH16" s="220">
        <f t="shared" si="9"/>
        <v>70.25</v>
      </c>
      <c r="AI16" s="150">
        <f t="shared" si="10"/>
        <v>2</v>
      </c>
      <c r="AJ16" s="221">
        <f t="shared" si="11"/>
        <v>67.15</v>
      </c>
      <c r="AK16" s="221">
        <f t="shared" si="12"/>
        <v>69.4</v>
      </c>
      <c r="AL16" s="221"/>
      <c r="AM16" s="220">
        <f t="shared" si="13"/>
        <v>68.275</v>
      </c>
      <c r="AN16" s="151">
        <v>3000</v>
      </c>
      <c r="AO16" s="76"/>
      <c r="AP16" s="137"/>
    </row>
    <row r="17" spans="1:43" s="138" customFormat="1" ht="33.75" customHeight="1">
      <c r="A17" s="148">
        <f t="shared" si="0"/>
        <v>5</v>
      </c>
      <c r="B17" s="99">
        <v>293</v>
      </c>
      <c r="C17" s="175">
        <v>0.46527777777777773</v>
      </c>
      <c r="D17" s="86" t="s">
        <v>160</v>
      </c>
      <c r="E17" s="100" t="s">
        <v>210</v>
      </c>
      <c r="F17" s="101" t="s">
        <v>403</v>
      </c>
      <c r="G17" s="98" t="s">
        <v>54</v>
      </c>
      <c r="H17" s="99" t="s">
        <v>405</v>
      </c>
      <c r="I17" s="101" t="s">
        <v>404</v>
      </c>
      <c r="J17" s="102" t="s">
        <v>371</v>
      </c>
      <c r="K17" s="99" t="s">
        <v>400</v>
      </c>
      <c r="L17" s="99" t="s">
        <v>59</v>
      </c>
      <c r="M17" s="99" t="s">
        <v>401</v>
      </c>
      <c r="N17" s="99" t="s">
        <v>387</v>
      </c>
      <c r="O17" s="103" t="s">
        <v>402</v>
      </c>
      <c r="P17" s="219">
        <v>65.75</v>
      </c>
      <c r="Q17" s="222">
        <v>68</v>
      </c>
      <c r="R17" s="220">
        <f t="shared" si="1"/>
        <v>66.875</v>
      </c>
      <c r="S17" s="150">
        <f t="shared" si="2"/>
        <v>6</v>
      </c>
      <c r="T17" s="219">
        <v>69</v>
      </c>
      <c r="U17" s="222">
        <v>70</v>
      </c>
      <c r="V17" s="220">
        <f t="shared" si="3"/>
        <v>69.5</v>
      </c>
      <c r="W17" s="150">
        <f t="shared" si="4"/>
        <v>4</v>
      </c>
      <c r="X17" s="219">
        <v>67.5</v>
      </c>
      <c r="Y17" s="222">
        <v>71</v>
      </c>
      <c r="Z17" s="220">
        <f t="shared" si="5"/>
        <v>69.25</v>
      </c>
      <c r="AA17" s="150">
        <f t="shared" si="6"/>
        <v>4</v>
      </c>
      <c r="AB17" s="219">
        <v>68</v>
      </c>
      <c r="AC17" s="222">
        <v>69</v>
      </c>
      <c r="AD17" s="220">
        <f t="shared" si="7"/>
        <v>68.5</v>
      </c>
      <c r="AE17" s="150">
        <f t="shared" si="8"/>
        <v>3</v>
      </c>
      <c r="AF17" s="219">
        <v>64.75</v>
      </c>
      <c r="AG17" s="222">
        <v>67</v>
      </c>
      <c r="AH17" s="220">
        <f t="shared" si="9"/>
        <v>65.875</v>
      </c>
      <c r="AI17" s="150">
        <f t="shared" si="10"/>
        <v>7</v>
      </c>
      <c r="AJ17" s="221">
        <f t="shared" si="11"/>
        <v>67</v>
      </c>
      <c r="AK17" s="221">
        <f t="shared" si="12"/>
        <v>69</v>
      </c>
      <c r="AL17" s="221"/>
      <c r="AM17" s="220">
        <f t="shared" si="13"/>
        <v>68</v>
      </c>
      <c r="AN17" s="151">
        <v>1400</v>
      </c>
      <c r="AO17" s="139"/>
      <c r="AP17" s="137"/>
      <c r="AQ17" s="14"/>
    </row>
    <row r="18" spans="1:42" s="138" customFormat="1" ht="33.75" customHeight="1">
      <c r="A18" s="148">
        <f t="shared" si="0"/>
        <v>6</v>
      </c>
      <c r="B18" s="83">
        <v>296</v>
      </c>
      <c r="C18" s="175">
        <v>0.4701388888888889</v>
      </c>
      <c r="D18" s="86" t="s">
        <v>183</v>
      </c>
      <c r="E18" s="85" t="s">
        <v>74</v>
      </c>
      <c r="F18" s="85" t="s">
        <v>75</v>
      </c>
      <c r="G18" s="83" t="s">
        <v>54</v>
      </c>
      <c r="H18" s="86" t="s">
        <v>76</v>
      </c>
      <c r="I18" s="87" t="s">
        <v>77</v>
      </c>
      <c r="J18" s="88" t="s">
        <v>78</v>
      </c>
      <c r="K18" s="86" t="s">
        <v>58</v>
      </c>
      <c r="L18" s="86" t="s">
        <v>79</v>
      </c>
      <c r="M18" s="86" t="s">
        <v>80</v>
      </c>
      <c r="N18" s="86" t="s">
        <v>81</v>
      </c>
      <c r="O18" s="91" t="s">
        <v>82</v>
      </c>
      <c r="P18" s="219">
        <v>65.75</v>
      </c>
      <c r="Q18" s="222">
        <v>66</v>
      </c>
      <c r="R18" s="220">
        <f t="shared" si="1"/>
        <v>65.875</v>
      </c>
      <c r="S18" s="150">
        <f t="shared" si="2"/>
        <v>7</v>
      </c>
      <c r="T18" s="219">
        <v>65.75</v>
      </c>
      <c r="U18" s="222">
        <v>67</v>
      </c>
      <c r="V18" s="220">
        <f t="shared" si="3"/>
        <v>66.375</v>
      </c>
      <c r="W18" s="150">
        <f t="shared" si="4"/>
        <v>6</v>
      </c>
      <c r="X18" s="219">
        <v>67.25</v>
      </c>
      <c r="Y18" s="222">
        <v>67</v>
      </c>
      <c r="Z18" s="220">
        <f t="shared" si="5"/>
        <v>67.125</v>
      </c>
      <c r="AA18" s="150">
        <f t="shared" si="6"/>
        <v>6</v>
      </c>
      <c r="AB18" s="219">
        <v>67</v>
      </c>
      <c r="AC18" s="222">
        <v>67</v>
      </c>
      <c r="AD18" s="220">
        <f t="shared" si="7"/>
        <v>67</v>
      </c>
      <c r="AE18" s="150">
        <f t="shared" si="8"/>
        <v>6</v>
      </c>
      <c r="AF18" s="219">
        <v>67.5</v>
      </c>
      <c r="AG18" s="222">
        <v>67</v>
      </c>
      <c r="AH18" s="220">
        <f t="shared" si="9"/>
        <v>67.25</v>
      </c>
      <c r="AI18" s="150">
        <f t="shared" si="10"/>
        <v>6</v>
      </c>
      <c r="AJ18" s="221">
        <f t="shared" si="11"/>
        <v>66.65</v>
      </c>
      <c r="AK18" s="221">
        <f t="shared" si="12"/>
        <v>66.8</v>
      </c>
      <c r="AL18" s="221"/>
      <c r="AM18" s="220">
        <f t="shared" si="13"/>
        <v>66.725</v>
      </c>
      <c r="AN18" s="151"/>
      <c r="AO18" s="139"/>
      <c r="AP18" s="137"/>
    </row>
    <row r="19" spans="1:43" s="138" customFormat="1" ht="33.75" customHeight="1">
      <c r="A19" s="148">
        <f t="shared" si="0"/>
        <v>7</v>
      </c>
      <c r="B19" s="86">
        <v>294</v>
      </c>
      <c r="C19" s="175">
        <v>0.446527777777778</v>
      </c>
      <c r="D19" s="86" t="s">
        <v>167</v>
      </c>
      <c r="E19" s="85" t="s">
        <v>473</v>
      </c>
      <c r="F19" s="87" t="s">
        <v>474</v>
      </c>
      <c r="G19" s="83" t="s">
        <v>54</v>
      </c>
      <c r="H19" s="86" t="s">
        <v>476</v>
      </c>
      <c r="I19" s="87" t="s">
        <v>475</v>
      </c>
      <c r="J19" s="88" t="s">
        <v>469</v>
      </c>
      <c r="K19" s="86" t="s">
        <v>470</v>
      </c>
      <c r="L19" s="86" t="s">
        <v>59</v>
      </c>
      <c r="M19" s="86" t="s">
        <v>70</v>
      </c>
      <c r="N19" s="86" t="s">
        <v>417</v>
      </c>
      <c r="O19" s="89" t="s">
        <v>472</v>
      </c>
      <c r="P19" s="219">
        <v>66</v>
      </c>
      <c r="Q19" s="222">
        <v>68</v>
      </c>
      <c r="R19" s="220">
        <f t="shared" si="1"/>
        <v>67</v>
      </c>
      <c r="S19" s="150">
        <f t="shared" si="2"/>
        <v>5</v>
      </c>
      <c r="T19" s="219">
        <v>62.75</v>
      </c>
      <c r="U19" s="222">
        <v>63</v>
      </c>
      <c r="V19" s="220">
        <f t="shared" si="3"/>
        <v>62.875</v>
      </c>
      <c r="W19" s="150">
        <f t="shared" si="4"/>
        <v>9</v>
      </c>
      <c r="X19" s="219">
        <v>63</v>
      </c>
      <c r="Y19" s="222">
        <v>66</v>
      </c>
      <c r="Z19" s="220">
        <f t="shared" si="5"/>
        <v>64.5</v>
      </c>
      <c r="AA19" s="150">
        <f t="shared" si="6"/>
        <v>8</v>
      </c>
      <c r="AB19" s="219">
        <v>64</v>
      </c>
      <c r="AC19" s="222">
        <v>65</v>
      </c>
      <c r="AD19" s="220">
        <f t="shared" si="7"/>
        <v>64.5</v>
      </c>
      <c r="AE19" s="150">
        <f t="shared" si="8"/>
        <v>8</v>
      </c>
      <c r="AF19" s="219">
        <v>65.75</v>
      </c>
      <c r="AG19" s="222">
        <v>70</v>
      </c>
      <c r="AH19" s="220">
        <f t="shared" si="9"/>
        <v>67.875</v>
      </c>
      <c r="AI19" s="150">
        <f t="shared" si="10"/>
        <v>5</v>
      </c>
      <c r="AJ19" s="221">
        <f t="shared" si="11"/>
        <v>64.3</v>
      </c>
      <c r="AK19" s="221">
        <f t="shared" si="12"/>
        <v>66.4</v>
      </c>
      <c r="AL19" s="221"/>
      <c r="AM19" s="220">
        <f t="shared" si="13"/>
        <v>65.35</v>
      </c>
      <c r="AN19" s="151"/>
      <c r="AO19" s="139"/>
      <c r="AP19" s="137"/>
      <c r="AQ19" s="14"/>
    </row>
    <row r="20" spans="1:42" s="138" customFormat="1" ht="33.75" customHeight="1">
      <c r="A20" s="148">
        <f t="shared" si="0"/>
        <v>8</v>
      </c>
      <c r="B20" s="98">
        <v>288</v>
      </c>
      <c r="C20" s="176">
        <v>0.441666666666667</v>
      </c>
      <c r="D20" s="92" t="s">
        <v>134</v>
      </c>
      <c r="E20" s="100" t="s">
        <v>339</v>
      </c>
      <c r="F20" s="101" t="s">
        <v>340</v>
      </c>
      <c r="G20" s="98" t="s">
        <v>54</v>
      </c>
      <c r="H20" s="99" t="s">
        <v>341</v>
      </c>
      <c r="I20" s="101" t="s">
        <v>342</v>
      </c>
      <c r="J20" s="104" t="s">
        <v>343</v>
      </c>
      <c r="K20" s="99" t="s">
        <v>156</v>
      </c>
      <c r="L20" s="99" t="s">
        <v>141</v>
      </c>
      <c r="M20" s="99" t="s">
        <v>101</v>
      </c>
      <c r="N20" s="99" t="s">
        <v>81</v>
      </c>
      <c r="O20" s="103" t="s">
        <v>344</v>
      </c>
      <c r="P20" s="219">
        <v>62</v>
      </c>
      <c r="Q20" s="222">
        <v>64</v>
      </c>
      <c r="R20" s="220">
        <f t="shared" si="1"/>
        <v>63</v>
      </c>
      <c r="S20" s="150">
        <f t="shared" si="2"/>
        <v>9</v>
      </c>
      <c r="T20" s="219">
        <v>67</v>
      </c>
      <c r="U20" s="222">
        <v>64</v>
      </c>
      <c r="V20" s="220">
        <f t="shared" si="3"/>
        <v>65.5</v>
      </c>
      <c r="W20" s="150">
        <f t="shared" si="4"/>
        <v>7</v>
      </c>
      <c r="X20" s="219">
        <v>66.5</v>
      </c>
      <c r="Y20" s="222">
        <v>67</v>
      </c>
      <c r="Z20" s="220">
        <f t="shared" si="5"/>
        <v>66.75</v>
      </c>
      <c r="AA20" s="150">
        <f t="shared" si="6"/>
        <v>7</v>
      </c>
      <c r="AB20" s="219">
        <v>64.5</v>
      </c>
      <c r="AC20" s="222">
        <v>65</v>
      </c>
      <c r="AD20" s="220">
        <f t="shared" si="7"/>
        <v>64.75</v>
      </c>
      <c r="AE20" s="150">
        <f t="shared" si="8"/>
        <v>7</v>
      </c>
      <c r="AF20" s="219">
        <v>64</v>
      </c>
      <c r="AG20" s="222">
        <v>64</v>
      </c>
      <c r="AH20" s="220">
        <f t="shared" si="9"/>
        <v>64</v>
      </c>
      <c r="AI20" s="150">
        <f t="shared" si="10"/>
        <v>10</v>
      </c>
      <c r="AJ20" s="221">
        <f t="shared" si="11"/>
        <v>64.8</v>
      </c>
      <c r="AK20" s="221">
        <f t="shared" si="12"/>
        <v>64.8</v>
      </c>
      <c r="AL20" s="221"/>
      <c r="AM20" s="220">
        <f t="shared" si="13"/>
        <v>64.8</v>
      </c>
      <c r="AN20" s="151"/>
      <c r="AO20" s="76"/>
      <c r="AP20" s="137"/>
    </row>
    <row r="21" spans="1:43" s="138" customFormat="1" ht="33.75" customHeight="1">
      <c r="A21" s="148">
        <f t="shared" si="0"/>
        <v>9</v>
      </c>
      <c r="B21" s="99">
        <v>285</v>
      </c>
      <c r="C21" s="175">
        <v>0.436805555555556</v>
      </c>
      <c r="D21" s="94" t="s">
        <v>104</v>
      </c>
      <c r="E21" s="100" t="s">
        <v>224</v>
      </c>
      <c r="F21" s="101" t="s">
        <v>225</v>
      </c>
      <c r="G21" s="98" t="s">
        <v>54</v>
      </c>
      <c r="H21" s="99" t="s">
        <v>231</v>
      </c>
      <c r="I21" s="101" t="s">
        <v>232</v>
      </c>
      <c r="J21" s="103" t="s">
        <v>228</v>
      </c>
      <c r="K21" s="99" t="s">
        <v>110</v>
      </c>
      <c r="L21" s="99" t="s">
        <v>100</v>
      </c>
      <c r="M21" s="99" t="s">
        <v>101</v>
      </c>
      <c r="N21" s="99" t="s">
        <v>81</v>
      </c>
      <c r="O21" s="103" t="s">
        <v>233</v>
      </c>
      <c r="P21" s="219">
        <v>63.5</v>
      </c>
      <c r="Q21" s="222">
        <v>60</v>
      </c>
      <c r="R21" s="220">
        <f t="shared" si="1"/>
        <v>61.75</v>
      </c>
      <c r="S21" s="150">
        <f t="shared" si="2"/>
        <v>10</v>
      </c>
      <c r="T21" s="219">
        <v>62</v>
      </c>
      <c r="U21" s="222">
        <v>62</v>
      </c>
      <c r="V21" s="220">
        <f t="shared" si="3"/>
        <v>62</v>
      </c>
      <c r="W21" s="150">
        <f t="shared" si="4"/>
        <v>10</v>
      </c>
      <c r="X21" s="219">
        <v>63</v>
      </c>
      <c r="Y21" s="222">
        <v>65</v>
      </c>
      <c r="Z21" s="220">
        <f t="shared" si="5"/>
        <v>64</v>
      </c>
      <c r="AA21" s="150">
        <f t="shared" si="6"/>
        <v>9</v>
      </c>
      <c r="AB21" s="219">
        <v>61.5</v>
      </c>
      <c r="AC21" s="222">
        <v>62</v>
      </c>
      <c r="AD21" s="220">
        <f t="shared" si="7"/>
        <v>61.75</v>
      </c>
      <c r="AE21" s="150">
        <f t="shared" si="8"/>
        <v>11</v>
      </c>
      <c r="AF21" s="219">
        <v>65.5</v>
      </c>
      <c r="AG21" s="222">
        <v>66</v>
      </c>
      <c r="AH21" s="220">
        <f t="shared" si="9"/>
        <v>65.75</v>
      </c>
      <c r="AI21" s="150">
        <f t="shared" si="10"/>
        <v>8</v>
      </c>
      <c r="AJ21" s="221">
        <f t="shared" si="11"/>
        <v>63.1</v>
      </c>
      <c r="AK21" s="221">
        <f t="shared" si="12"/>
        <v>63</v>
      </c>
      <c r="AL21" s="221"/>
      <c r="AM21" s="220">
        <f t="shared" si="13"/>
        <v>63.05</v>
      </c>
      <c r="AN21" s="151"/>
      <c r="AO21" s="139"/>
      <c r="AP21" s="137"/>
      <c r="AQ21" s="14"/>
    </row>
    <row r="22" spans="1:42" s="138" customFormat="1" ht="33.75" customHeight="1">
      <c r="A22" s="148">
        <f t="shared" si="0"/>
        <v>10</v>
      </c>
      <c r="B22" s="99">
        <v>290</v>
      </c>
      <c r="C22" s="176">
        <v>0.43194444444444446</v>
      </c>
      <c r="D22" s="84" t="s">
        <v>51</v>
      </c>
      <c r="E22" s="100" t="s">
        <v>349</v>
      </c>
      <c r="F22" s="101" t="s">
        <v>350</v>
      </c>
      <c r="G22" s="98" t="s">
        <v>351</v>
      </c>
      <c r="H22" s="108" t="s">
        <v>352</v>
      </c>
      <c r="I22" s="101" t="s">
        <v>353</v>
      </c>
      <c r="J22" s="103" t="s">
        <v>354</v>
      </c>
      <c r="K22" s="99" t="s">
        <v>355</v>
      </c>
      <c r="L22" s="99" t="s">
        <v>356</v>
      </c>
      <c r="M22" s="99" t="s">
        <v>312</v>
      </c>
      <c r="N22" s="99" t="s">
        <v>143</v>
      </c>
      <c r="O22" s="103" t="s">
        <v>357</v>
      </c>
      <c r="P22" s="219">
        <v>61.25</v>
      </c>
      <c r="Q22" s="222">
        <v>65</v>
      </c>
      <c r="R22" s="220">
        <f t="shared" si="1"/>
        <v>63.125</v>
      </c>
      <c r="S22" s="150">
        <f t="shared" si="2"/>
        <v>8</v>
      </c>
      <c r="T22" s="219">
        <v>60.5</v>
      </c>
      <c r="U22" s="222">
        <v>62</v>
      </c>
      <c r="V22" s="220">
        <f t="shared" si="3"/>
        <v>61.25</v>
      </c>
      <c r="W22" s="150">
        <f t="shared" si="4"/>
        <v>11</v>
      </c>
      <c r="X22" s="219">
        <v>61.75</v>
      </c>
      <c r="Y22" s="222">
        <v>65</v>
      </c>
      <c r="Z22" s="220">
        <f t="shared" si="5"/>
        <v>63.375</v>
      </c>
      <c r="AA22" s="150">
        <f t="shared" si="6"/>
        <v>10</v>
      </c>
      <c r="AB22" s="219">
        <v>60.75</v>
      </c>
      <c r="AC22" s="222">
        <v>64</v>
      </c>
      <c r="AD22" s="220">
        <f t="shared" si="7"/>
        <v>62.375</v>
      </c>
      <c r="AE22" s="150">
        <f t="shared" si="8"/>
        <v>10</v>
      </c>
      <c r="AF22" s="219">
        <v>61.5</v>
      </c>
      <c r="AG22" s="222">
        <v>67</v>
      </c>
      <c r="AH22" s="220">
        <f t="shared" si="9"/>
        <v>64.25</v>
      </c>
      <c r="AI22" s="150">
        <f t="shared" si="10"/>
        <v>9</v>
      </c>
      <c r="AJ22" s="221">
        <f t="shared" si="11"/>
        <v>61.15</v>
      </c>
      <c r="AK22" s="221">
        <f t="shared" si="12"/>
        <v>64.6</v>
      </c>
      <c r="AL22" s="221"/>
      <c r="AM22" s="220">
        <f t="shared" si="13"/>
        <v>62.875</v>
      </c>
      <c r="AN22" s="151"/>
      <c r="AO22" s="76"/>
      <c r="AP22" s="137"/>
    </row>
    <row r="23" spans="1:42" s="138" customFormat="1" ht="33.75" customHeight="1">
      <c r="A23" s="148">
        <f t="shared" si="0"/>
        <v>11</v>
      </c>
      <c r="B23" s="86">
        <v>295</v>
      </c>
      <c r="C23" s="175">
        <v>0.4270833333333333</v>
      </c>
      <c r="D23" s="86" t="s">
        <v>176</v>
      </c>
      <c r="E23" s="85" t="s">
        <v>74</v>
      </c>
      <c r="F23" s="87" t="s">
        <v>477</v>
      </c>
      <c r="G23" s="83" t="s">
        <v>54</v>
      </c>
      <c r="H23" s="92" t="s">
        <v>497</v>
      </c>
      <c r="I23" s="87" t="s">
        <v>478</v>
      </c>
      <c r="J23" s="88" t="s">
        <v>479</v>
      </c>
      <c r="K23" s="99" t="s">
        <v>394</v>
      </c>
      <c r="L23" s="86" t="s">
        <v>189</v>
      </c>
      <c r="M23" s="86" t="s">
        <v>121</v>
      </c>
      <c r="N23" s="86" t="s">
        <v>347</v>
      </c>
      <c r="O23" s="89" t="s">
        <v>480</v>
      </c>
      <c r="P23" s="219">
        <v>57</v>
      </c>
      <c r="Q23" s="222">
        <v>58</v>
      </c>
      <c r="R23" s="220">
        <f t="shared" si="1"/>
        <v>57.5</v>
      </c>
      <c r="S23" s="150">
        <f t="shared" si="2"/>
        <v>11</v>
      </c>
      <c r="T23" s="219">
        <v>66</v>
      </c>
      <c r="U23" s="222">
        <v>64</v>
      </c>
      <c r="V23" s="220">
        <f t="shared" si="3"/>
        <v>65</v>
      </c>
      <c r="W23" s="150">
        <f t="shared" si="4"/>
        <v>8</v>
      </c>
      <c r="X23" s="219">
        <v>61.75</v>
      </c>
      <c r="Y23" s="222">
        <v>65</v>
      </c>
      <c r="Z23" s="220">
        <f t="shared" si="5"/>
        <v>63.375</v>
      </c>
      <c r="AA23" s="150">
        <f t="shared" si="6"/>
        <v>10</v>
      </c>
      <c r="AB23" s="219">
        <v>62.75</v>
      </c>
      <c r="AC23" s="222">
        <v>65</v>
      </c>
      <c r="AD23" s="220">
        <f t="shared" si="7"/>
        <v>63.875</v>
      </c>
      <c r="AE23" s="150">
        <f t="shared" si="8"/>
        <v>9</v>
      </c>
      <c r="AF23" s="219">
        <v>60.75</v>
      </c>
      <c r="AG23" s="222">
        <v>64</v>
      </c>
      <c r="AH23" s="220">
        <f t="shared" si="9"/>
        <v>62.375</v>
      </c>
      <c r="AI23" s="150">
        <f t="shared" si="10"/>
        <v>11</v>
      </c>
      <c r="AJ23" s="221">
        <f t="shared" si="11"/>
        <v>61.65</v>
      </c>
      <c r="AK23" s="221">
        <f t="shared" si="12"/>
        <v>63.2</v>
      </c>
      <c r="AL23" s="221"/>
      <c r="AM23" s="220">
        <f t="shared" si="13"/>
        <v>62.425</v>
      </c>
      <c r="AN23" s="151"/>
      <c r="AO23" s="76"/>
      <c r="AP23" s="137"/>
    </row>
    <row r="24" spans="1:42" s="138" customFormat="1" ht="19.5" customHeight="1">
      <c r="A24" s="146"/>
      <c r="B24" s="146"/>
      <c r="C24" s="146"/>
      <c r="D24" s="141"/>
      <c r="E24" s="146"/>
      <c r="F24" s="146"/>
      <c r="G24" s="142"/>
      <c r="H24" s="147" t="s">
        <v>358</v>
      </c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O24" s="143"/>
      <c r="AP24" s="143"/>
    </row>
    <row r="25" spans="1:15" ht="19.5">
      <c r="A25" s="152" t="s">
        <v>466</v>
      </c>
      <c r="B25" s="144"/>
      <c r="C25" s="144"/>
      <c r="D25" s="7"/>
      <c r="E25" s="144"/>
      <c r="F25" s="144"/>
      <c r="G25" s="7"/>
      <c r="H25" s="7"/>
      <c r="I25" s="7"/>
      <c r="J25" s="7"/>
      <c r="K25" s="238"/>
      <c r="L25" s="238"/>
      <c r="M25" s="238"/>
      <c r="N25" s="238"/>
      <c r="O25" s="238"/>
    </row>
  </sheetData>
  <sheetProtection/>
  <mergeCells count="35">
    <mergeCell ref="G6:K6"/>
    <mergeCell ref="G7:K7"/>
    <mergeCell ref="G8:K8"/>
    <mergeCell ref="M6:Q6"/>
    <mergeCell ref="M7:Q7"/>
    <mergeCell ref="K25:O25"/>
    <mergeCell ref="L11:L12"/>
    <mergeCell ref="M11:M12"/>
    <mergeCell ref="N11:N12"/>
    <mergeCell ref="O11:O12"/>
    <mergeCell ref="X11:AA11"/>
    <mergeCell ref="AB11:AE11"/>
    <mergeCell ref="AF11:AI11"/>
    <mergeCell ref="AJ11:AK11"/>
    <mergeCell ref="AM11:AM12"/>
    <mergeCell ref="AN11:AN12"/>
    <mergeCell ref="AL11:AL12"/>
    <mergeCell ref="P11:S11"/>
    <mergeCell ref="T11:W11"/>
    <mergeCell ref="F11:F12"/>
    <mergeCell ref="G11:G12"/>
    <mergeCell ref="H11:H12"/>
    <mergeCell ref="I11:I12"/>
    <mergeCell ref="J11:J12"/>
    <mergeCell ref="K11:K12"/>
    <mergeCell ref="A1:AN1"/>
    <mergeCell ref="A2:AN2"/>
    <mergeCell ref="A4:AN4"/>
    <mergeCell ref="A5:AN5"/>
    <mergeCell ref="AM10:AN10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Height="0" fitToWidth="1" horizontalDpi="600" verticalDpi="600" orientation="landscape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view="pageBreakPreview" zoomScale="75" zoomScaleNormal="75" zoomScaleSheetLayoutView="75" zoomScalePageLayoutView="0" workbookViewId="0" topLeftCell="A10">
      <selection activeCell="I13" sqref="I13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3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625" style="114" customWidth="1"/>
    <col min="17" max="17" width="8.875" style="114" customWidth="1"/>
    <col min="18" max="18" width="3.75390625" style="114" customWidth="1"/>
    <col min="19" max="19" width="7.00390625" style="114" customWidth="1"/>
    <col min="20" max="20" width="9.375" style="114" customWidth="1"/>
    <col min="21" max="21" width="3.875" style="114" customWidth="1"/>
    <col min="22" max="22" width="7.25390625" style="114" customWidth="1"/>
    <col min="23" max="23" width="8.875" style="114" customWidth="1"/>
    <col min="24" max="24" width="3.75390625" style="114" customWidth="1"/>
    <col min="25" max="26" width="2.875" style="114" customWidth="1"/>
    <col min="27" max="27" width="6.25390625" style="114" customWidth="1"/>
    <col min="28" max="28" width="7.75390625" style="114" customWidth="1"/>
    <col min="29" max="29" width="11.875" style="114" customWidth="1"/>
    <col min="30" max="30" width="7.375" style="114" hidden="1" customWidth="1"/>
    <col min="31" max="31" width="28.25390625" style="117" customWidth="1"/>
    <col min="32" max="32" width="11.00390625" style="117" customWidth="1"/>
    <col min="33" max="16384" width="9.125" style="114" customWidth="1"/>
  </cols>
  <sheetData>
    <row r="1" spans="1:46" ht="29.25" customHeight="1">
      <c r="A1" s="248" t="s">
        <v>248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112"/>
      <c r="AF1" s="112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46" ht="39" customHeight="1">
      <c r="A2" s="256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112"/>
      <c r="AF2" s="112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4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12"/>
      <c r="AF3" s="112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32" s="116" customFormat="1" ht="24" customHeight="1">
      <c r="A4" s="255" t="s">
        <v>560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115"/>
      <c r="AF4" s="115"/>
    </row>
    <row r="5" spans="1:3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4:32" ht="15" customHeight="1">
      <c r="D6" s="118"/>
      <c r="I6" s="119" t="s">
        <v>451</v>
      </c>
      <c r="J6" s="253" t="s">
        <v>528</v>
      </c>
      <c r="K6" s="253"/>
      <c r="L6" s="253"/>
      <c r="M6" s="225"/>
      <c r="N6" s="225"/>
      <c r="AF6" s="123"/>
    </row>
    <row r="7" spans="1:32" s="125" customFormat="1" ht="20.25" customHeight="1">
      <c r="A7" s="124"/>
      <c r="D7" s="118"/>
      <c r="F7" s="118"/>
      <c r="J7" s="253" t="s">
        <v>529</v>
      </c>
      <c r="K7" s="253"/>
      <c r="L7" s="253"/>
      <c r="M7" s="253"/>
      <c r="N7" s="253"/>
      <c r="O7" s="127"/>
      <c r="P7" s="127"/>
      <c r="Q7" s="127"/>
      <c r="R7" s="127"/>
      <c r="S7" s="127"/>
      <c r="V7" s="127"/>
      <c r="W7" s="127"/>
      <c r="X7" s="127"/>
      <c r="AE7" s="129"/>
      <c r="AF7" s="123"/>
    </row>
    <row r="8" spans="10:32" s="125" customFormat="1" ht="20.25" customHeight="1">
      <c r="J8" s="253" t="s">
        <v>530</v>
      </c>
      <c r="K8" s="253"/>
      <c r="L8" s="253"/>
      <c r="M8" s="225"/>
      <c r="N8" s="225"/>
      <c r="O8" s="127"/>
      <c r="P8" s="127"/>
      <c r="Q8" s="127"/>
      <c r="R8" s="127"/>
      <c r="S8" s="127"/>
      <c r="V8" s="127"/>
      <c r="W8" s="127"/>
      <c r="X8" s="127"/>
      <c r="AE8" s="117"/>
      <c r="AF8" s="123"/>
    </row>
    <row r="9" spans="7:32" s="125" customFormat="1" ht="20.25" customHeight="1">
      <c r="G9" s="200"/>
      <c r="H9" s="201"/>
      <c r="I9" s="201"/>
      <c r="J9" s="201"/>
      <c r="K9" s="201"/>
      <c r="L9" s="126"/>
      <c r="N9" s="127"/>
      <c r="O9" s="127"/>
      <c r="P9" s="127"/>
      <c r="Q9" s="127"/>
      <c r="R9" s="127"/>
      <c r="S9" s="127"/>
      <c r="V9" s="127"/>
      <c r="W9" s="127"/>
      <c r="X9" s="127"/>
      <c r="AE9" s="129"/>
      <c r="AF9" s="123"/>
    </row>
    <row r="10" spans="1:32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77"/>
      <c r="P10" s="133"/>
      <c r="Q10" s="133"/>
      <c r="R10" s="133"/>
      <c r="S10" s="133"/>
      <c r="T10" s="133"/>
      <c r="V10" s="133"/>
      <c r="W10" s="133"/>
      <c r="X10" s="133"/>
      <c r="Y10" s="145"/>
      <c r="Z10" s="145"/>
      <c r="AA10" s="145"/>
      <c r="AC10" s="161" t="s">
        <v>551</v>
      </c>
      <c r="AE10" s="8"/>
      <c r="AF10" s="123"/>
    </row>
    <row r="11" spans="1:32" ht="24.75" customHeight="1">
      <c r="A11" s="242" t="s">
        <v>465</v>
      </c>
      <c r="B11" s="242" t="s">
        <v>35</v>
      </c>
      <c r="C11" s="241" t="s">
        <v>510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39" t="s">
        <v>454</v>
      </c>
      <c r="Q11" s="239"/>
      <c r="R11" s="239"/>
      <c r="S11" s="241" t="s">
        <v>455</v>
      </c>
      <c r="T11" s="241"/>
      <c r="U11" s="241"/>
      <c r="V11" s="239" t="s">
        <v>457</v>
      </c>
      <c r="W11" s="239"/>
      <c r="X11" s="239"/>
      <c r="Y11" s="237" t="s">
        <v>458</v>
      </c>
      <c r="Z11" s="237" t="s">
        <v>459</v>
      </c>
      <c r="AA11" s="237" t="s">
        <v>460</v>
      </c>
      <c r="AB11" s="236" t="s">
        <v>461</v>
      </c>
      <c r="AC11" s="236" t="s">
        <v>462</v>
      </c>
      <c r="AD11" s="237" t="s">
        <v>468</v>
      </c>
      <c r="AF11" s="123"/>
    </row>
    <row r="12" spans="1:32" ht="48" customHeight="1">
      <c r="A12" s="242"/>
      <c r="B12" s="242"/>
      <c r="C12" s="241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463</v>
      </c>
      <c r="Q12" s="5" t="s">
        <v>464</v>
      </c>
      <c r="R12" s="6" t="s">
        <v>465</v>
      </c>
      <c r="S12" s="5" t="s">
        <v>463</v>
      </c>
      <c r="T12" s="5" t="s">
        <v>464</v>
      </c>
      <c r="U12" s="6" t="s">
        <v>465</v>
      </c>
      <c r="V12" s="5" t="s">
        <v>463</v>
      </c>
      <c r="W12" s="5" t="s">
        <v>464</v>
      </c>
      <c r="X12" s="6" t="s">
        <v>465</v>
      </c>
      <c r="Y12" s="237"/>
      <c r="Z12" s="237"/>
      <c r="AA12" s="237"/>
      <c r="AB12" s="236"/>
      <c r="AC12" s="236"/>
      <c r="AD12" s="237"/>
      <c r="AF12" s="123"/>
    </row>
    <row r="13" spans="1:32" s="138" customFormat="1" ht="33.75" customHeight="1">
      <c r="A13" s="148">
        <v>1</v>
      </c>
      <c r="B13" s="86">
        <v>185</v>
      </c>
      <c r="C13" s="175">
        <v>0.3875</v>
      </c>
      <c r="D13" s="94" t="s">
        <v>104</v>
      </c>
      <c r="E13" s="85" t="s">
        <v>282</v>
      </c>
      <c r="F13" s="87" t="s">
        <v>283</v>
      </c>
      <c r="G13" s="83" t="s">
        <v>54</v>
      </c>
      <c r="H13" s="86" t="s">
        <v>281</v>
      </c>
      <c r="I13" s="87" t="s">
        <v>284</v>
      </c>
      <c r="J13" s="89" t="s">
        <v>275</v>
      </c>
      <c r="K13" s="86" t="s">
        <v>261</v>
      </c>
      <c r="L13" s="86" t="s">
        <v>120</v>
      </c>
      <c r="M13" s="86" t="s">
        <v>101</v>
      </c>
      <c r="N13" s="86" t="s">
        <v>143</v>
      </c>
      <c r="O13" s="89" t="s">
        <v>276</v>
      </c>
      <c r="P13" s="149">
        <v>213</v>
      </c>
      <c r="Q13" s="209">
        <f aca="true" t="shared" si="0" ref="Q13:Q21">ROUND(P13/3-IF($Y13=1,0.5,IF($Y13=2,1.5,0)),3)</f>
        <v>71</v>
      </c>
      <c r="R13" s="150">
        <f aca="true" t="shared" si="1" ref="R13:R21">RANK(Q13,Q$13:Q$21,0)</f>
        <v>1</v>
      </c>
      <c r="S13" s="149">
        <v>217.5</v>
      </c>
      <c r="T13" s="209">
        <f aca="true" t="shared" si="2" ref="T13:T21">ROUND(S13/3-IF($Y13=1,0.5,IF($Y13=2,1.5,0)),3)</f>
        <v>72.5</v>
      </c>
      <c r="U13" s="150">
        <f aca="true" t="shared" si="3" ref="U13:U21">RANK(T13,T$13:T$21,0)</f>
        <v>1</v>
      </c>
      <c r="V13" s="149">
        <v>212</v>
      </c>
      <c r="W13" s="209">
        <f aca="true" t="shared" si="4" ref="W13:W21">ROUND(V13/3-IF($Y13=1,0.5,IF($Y13=2,1.5,0)),3)</f>
        <v>70.667</v>
      </c>
      <c r="X13" s="150">
        <f aca="true" t="shared" si="5" ref="X13:X21">RANK(W13,W$13:W$21,0)</f>
        <v>1</v>
      </c>
      <c r="Y13" s="151"/>
      <c r="Z13" s="151"/>
      <c r="AA13" s="151"/>
      <c r="AB13" s="214">
        <f aca="true" t="shared" si="6" ref="AB13:AB21">(P13+S13+V13)/3</f>
        <v>214.16666666666666</v>
      </c>
      <c r="AC13" s="209">
        <f aca="true" t="shared" si="7" ref="AC13:AC21">ROUND(((Q13+T13+W13)/3)-((Z13*2)/3),3)</f>
        <v>71.389</v>
      </c>
      <c r="AD13" s="151"/>
      <c r="AE13" s="76"/>
      <c r="AF13" s="137"/>
    </row>
    <row r="14" spans="1:33" s="138" customFormat="1" ht="33.75" customHeight="1">
      <c r="A14" s="148">
        <v>2</v>
      </c>
      <c r="B14" s="83">
        <v>180</v>
      </c>
      <c r="C14" s="176">
        <v>0.383333333333333</v>
      </c>
      <c r="D14" s="84" t="s">
        <v>51</v>
      </c>
      <c r="E14" s="85" t="s">
        <v>249</v>
      </c>
      <c r="F14" s="85" t="s">
        <v>6</v>
      </c>
      <c r="G14" s="83" t="s">
        <v>250</v>
      </c>
      <c r="H14" s="86" t="s">
        <v>251</v>
      </c>
      <c r="I14" s="87" t="s">
        <v>252</v>
      </c>
      <c r="J14" s="88" t="s">
        <v>253</v>
      </c>
      <c r="K14" s="86" t="s">
        <v>254</v>
      </c>
      <c r="L14" s="86" t="s">
        <v>274</v>
      </c>
      <c r="M14" s="86" t="s">
        <v>255</v>
      </c>
      <c r="N14" s="86" t="s">
        <v>81</v>
      </c>
      <c r="O14" s="89" t="s">
        <v>256</v>
      </c>
      <c r="P14" s="149">
        <v>204.5</v>
      </c>
      <c r="Q14" s="209">
        <f t="shared" si="0"/>
        <v>68.167</v>
      </c>
      <c r="R14" s="150">
        <f t="shared" si="1"/>
        <v>2</v>
      </c>
      <c r="S14" s="149">
        <v>200.5</v>
      </c>
      <c r="T14" s="209">
        <f t="shared" si="2"/>
        <v>66.833</v>
      </c>
      <c r="U14" s="150">
        <f t="shared" si="3"/>
        <v>5</v>
      </c>
      <c r="V14" s="149">
        <v>207</v>
      </c>
      <c r="W14" s="209">
        <f t="shared" si="4"/>
        <v>69</v>
      </c>
      <c r="X14" s="150">
        <f t="shared" si="5"/>
        <v>2</v>
      </c>
      <c r="Y14" s="151"/>
      <c r="Z14" s="151"/>
      <c r="AA14" s="151"/>
      <c r="AB14" s="214">
        <f t="shared" si="6"/>
        <v>204</v>
      </c>
      <c r="AC14" s="209">
        <f t="shared" si="7"/>
        <v>68</v>
      </c>
      <c r="AD14" s="151"/>
      <c r="AE14" s="139"/>
      <c r="AF14" s="137"/>
      <c r="AG14" s="14"/>
    </row>
    <row r="15" spans="1:33" s="138" customFormat="1" ht="33.75" customHeight="1">
      <c r="A15" s="148">
        <v>3</v>
      </c>
      <c r="B15" s="86">
        <v>183</v>
      </c>
      <c r="C15" s="175">
        <v>0.41041666666666665</v>
      </c>
      <c r="D15" s="86" t="s">
        <v>85</v>
      </c>
      <c r="E15" s="85" t="s">
        <v>16</v>
      </c>
      <c r="F15" s="87" t="s">
        <v>17</v>
      </c>
      <c r="G15" s="83" t="s">
        <v>54</v>
      </c>
      <c r="H15" s="86" t="s">
        <v>19</v>
      </c>
      <c r="I15" s="87" t="s">
        <v>545</v>
      </c>
      <c r="J15" s="89" t="s">
        <v>20</v>
      </c>
      <c r="K15" s="86" t="s">
        <v>21</v>
      </c>
      <c r="L15" s="86" t="s">
        <v>59</v>
      </c>
      <c r="M15" s="86" t="s">
        <v>101</v>
      </c>
      <c r="N15" s="86" t="s">
        <v>81</v>
      </c>
      <c r="O15" s="89" t="s">
        <v>22</v>
      </c>
      <c r="P15" s="149">
        <v>204.5</v>
      </c>
      <c r="Q15" s="209">
        <f t="shared" si="0"/>
        <v>68.167</v>
      </c>
      <c r="R15" s="150">
        <f t="shared" si="1"/>
        <v>2</v>
      </c>
      <c r="S15" s="149">
        <v>201</v>
      </c>
      <c r="T15" s="209">
        <f t="shared" si="2"/>
        <v>67</v>
      </c>
      <c r="U15" s="150">
        <f t="shared" si="3"/>
        <v>4</v>
      </c>
      <c r="V15" s="149">
        <v>206</v>
      </c>
      <c r="W15" s="209">
        <f t="shared" si="4"/>
        <v>68.667</v>
      </c>
      <c r="X15" s="150">
        <f t="shared" si="5"/>
        <v>3</v>
      </c>
      <c r="Y15" s="151"/>
      <c r="Z15" s="151"/>
      <c r="AA15" s="151"/>
      <c r="AB15" s="214">
        <f t="shared" si="6"/>
        <v>203.83333333333334</v>
      </c>
      <c r="AC15" s="209">
        <f t="shared" si="7"/>
        <v>67.945</v>
      </c>
      <c r="AD15" s="151"/>
      <c r="AE15" s="139"/>
      <c r="AF15" s="137"/>
      <c r="AG15" s="14"/>
    </row>
    <row r="16" spans="1:32" s="138" customFormat="1" ht="33.75" customHeight="1">
      <c r="A16" s="148">
        <v>4</v>
      </c>
      <c r="B16" s="86">
        <v>181</v>
      </c>
      <c r="C16" s="175">
        <v>0.395833333333333</v>
      </c>
      <c r="D16" s="86" t="s">
        <v>63</v>
      </c>
      <c r="E16" s="85" t="s">
        <v>1</v>
      </c>
      <c r="F16" s="87" t="s">
        <v>2</v>
      </c>
      <c r="G16" s="83" t="s">
        <v>54</v>
      </c>
      <c r="H16" s="92" t="s">
        <v>0</v>
      </c>
      <c r="I16" s="87" t="s">
        <v>3</v>
      </c>
      <c r="J16" s="89" t="s">
        <v>278</v>
      </c>
      <c r="K16" s="86" t="s">
        <v>110</v>
      </c>
      <c r="L16" s="86" t="s">
        <v>100</v>
      </c>
      <c r="M16" s="86" t="s">
        <v>273</v>
      </c>
      <c r="N16" s="86" t="s">
        <v>158</v>
      </c>
      <c r="O16" s="89" t="s">
        <v>279</v>
      </c>
      <c r="P16" s="149">
        <v>202</v>
      </c>
      <c r="Q16" s="209">
        <f t="shared" si="0"/>
        <v>67.333</v>
      </c>
      <c r="R16" s="150">
        <f t="shared" si="1"/>
        <v>4</v>
      </c>
      <c r="S16" s="149">
        <v>202.5</v>
      </c>
      <c r="T16" s="209">
        <f t="shared" si="2"/>
        <v>67.5</v>
      </c>
      <c r="U16" s="150">
        <f t="shared" si="3"/>
        <v>3</v>
      </c>
      <c r="V16" s="149">
        <v>205</v>
      </c>
      <c r="W16" s="209">
        <f t="shared" si="4"/>
        <v>68.333</v>
      </c>
      <c r="X16" s="150">
        <f t="shared" si="5"/>
        <v>4</v>
      </c>
      <c r="Y16" s="151"/>
      <c r="Z16" s="151"/>
      <c r="AA16" s="151"/>
      <c r="AB16" s="214">
        <f t="shared" si="6"/>
        <v>203.16666666666666</v>
      </c>
      <c r="AC16" s="209">
        <f t="shared" si="7"/>
        <v>67.722</v>
      </c>
      <c r="AD16" s="151"/>
      <c r="AE16" s="76"/>
      <c r="AF16" s="137"/>
    </row>
    <row r="17" spans="1:33" s="138" customFormat="1" ht="33.75" customHeight="1">
      <c r="A17" s="148">
        <v>5</v>
      </c>
      <c r="B17" s="86">
        <v>189</v>
      </c>
      <c r="C17" s="175">
        <v>0.41875</v>
      </c>
      <c r="D17" s="92" t="s">
        <v>134</v>
      </c>
      <c r="E17" s="85" t="s">
        <v>307</v>
      </c>
      <c r="F17" s="87" t="s">
        <v>309</v>
      </c>
      <c r="G17" s="83" t="s">
        <v>54</v>
      </c>
      <c r="H17" s="86" t="s">
        <v>310</v>
      </c>
      <c r="I17" s="87" t="s">
        <v>308</v>
      </c>
      <c r="J17" s="89" t="s">
        <v>302</v>
      </c>
      <c r="K17" s="86" t="s">
        <v>303</v>
      </c>
      <c r="L17" s="86" t="s">
        <v>274</v>
      </c>
      <c r="M17" s="86" t="s">
        <v>121</v>
      </c>
      <c r="N17" s="86" t="s">
        <v>158</v>
      </c>
      <c r="O17" s="89" t="s">
        <v>304</v>
      </c>
      <c r="P17" s="149">
        <v>197</v>
      </c>
      <c r="Q17" s="209">
        <f t="shared" si="0"/>
        <v>65.667</v>
      </c>
      <c r="R17" s="150">
        <f t="shared" si="1"/>
        <v>6</v>
      </c>
      <c r="S17" s="149">
        <v>209</v>
      </c>
      <c r="T17" s="209">
        <f t="shared" si="2"/>
        <v>69.667</v>
      </c>
      <c r="U17" s="150">
        <f t="shared" si="3"/>
        <v>2</v>
      </c>
      <c r="V17" s="149">
        <v>191.5</v>
      </c>
      <c r="W17" s="209">
        <f t="shared" si="4"/>
        <v>63.833</v>
      </c>
      <c r="X17" s="150">
        <f t="shared" si="5"/>
        <v>5</v>
      </c>
      <c r="Y17" s="151"/>
      <c r="Z17" s="151"/>
      <c r="AA17" s="151"/>
      <c r="AB17" s="214">
        <f t="shared" si="6"/>
        <v>199.16666666666666</v>
      </c>
      <c r="AC17" s="209">
        <f t="shared" si="7"/>
        <v>66.389</v>
      </c>
      <c r="AD17" s="151"/>
      <c r="AE17" s="139"/>
      <c r="AF17" s="137"/>
      <c r="AG17" s="14"/>
    </row>
    <row r="18" spans="1:32" s="138" customFormat="1" ht="33.75" customHeight="1">
      <c r="A18" s="148">
        <v>6</v>
      </c>
      <c r="B18" s="86">
        <v>187</v>
      </c>
      <c r="C18" s="176">
        <v>0.375</v>
      </c>
      <c r="D18" s="86" t="s">
        <v>123</v>
      </c>
      <c r="E18" s="85" t="s">
        <v>297</v>
      </c>
      <c r="F18" s="87" t="s">
        <v>298</v>
      </c>
      <c r="G18" s="83" t="s">
        <v>54</v>
      </c>
      <c r="H18" s="92" t="s">
        <v>300</v>
      </c>
      <c r="I18" s="87" t="s">
        <v>299</v>
      </c>
      <c r="J18" s="89" t="s">
        <v>292</v>
      </c>
      <c r="K18" s="86" t="s">
        <v>293</v>
      </c>
      <c r="L18" s="86" t="s">
        <v>141</v>
      </c>
      <c r="M18" s="86" t="s">
        <v>294</v>
      </c>
      <c r="N18" s="86" t="s">
        <v>158</v>
      </c>
      <c r="O18" s="89" t="s">
        <v>295</v>
      </c>
      <c r="P18" s="149">
        <v>197.5</v>
      </c>
      <c r="Q18" s="209">
        <f t="shared" si="0"/>
        <v>65.833</v>
      </c>
      <c r="R18" s="150">
        <f t="shared" si="1"/>
        <v>5</v>
      </c>
      <c r="S18" s="149">
        <v>189</v>
      </c>
      <c r="T18" s="209">
        <f t="shared" si="2"/>
        <v>63</v>
      </c>
      <c r="U18" s="150">
        <f t="shared" si="3"/>
        <v>6</v>
      </c>
      <c r="V18" s="149">
        <v>190</v>
      </c>
      <c r="W18" s="209">
        <f t="shared" si="4"/>
        <v>63.333</v>
      </c>
      <c r="X18" s="150">
        <f t="shared" si="5"/>
        <v>6</v>
      </c>
      <c r="Y18" s="151"/>
      <c r="Z18" s="151"/>
      <c r="AA18" s="151"/>
      <c r="AB18" s="214">
        <f t="shared" si="6"/>
        <v>192.16666666666666</v>
      </c>
      <c r="AC18" s="209">
        <f t="shared" si="7"/>
        <v>64.055</v>
      </c>
      <c r="AD18" s="151"/>
      <c r="AE18" s="76"/>
      <c r="AF18" s="137"/>
    </row>
    <row r="19" spans="1:33" s="138" customFormat="1" ht="33.75" customHeight="1">
      <c r="A19" s="148">
        <v>7</v>
      </c>
      <c r="B19" s="86">
        <v>184</v>
      </c>
      <c r="C19" s="175">
        <v>0.40625</v>
      </c>
      <c r="D19" s="92" t="s">
        <v>94</v>
      </c>
      <c r="E19" s="85" t="s">
        <v>24</v>
      </c>
      <c r="F19" s="87" t="s">
        <v>26</v>
      </c>
      <c r="G19" s="83" t="s">
        <v>54</v>
      </c>
      <c r="H19" s="86" t="s">
        <v>23</v>
      </c>
      <c r="I19" s="87" t="s">
        <v>25</v>
      </c>
      <c r="J19" s="88" t="s">
        <v>265</v>
      </c>
      <c r="K19" s="86" t="s">
        <v>266</v>
      </c>
      <c r="L19" s="86" t="s">
        <v>59</v>
      </c>
      <c r="M19" s="86" t="s">
        <v>130</v>
      </c>
      <c r="N19" s="86" t="s">
        <v>71</v>
      </c>
      <c r="O19" s="89" t="s">
        <v>267</v>
      </c>
      <c r="P19" s="149">
        <v>189</v>
      </c>
      <c r="Q19" s="209">
        <f t="shared" si="0"/>
        <v>63</v>
      </c>
      <c r="R19" s="150">
        <f t="shared" si="1"/>
        <v>7</v>
      </c>
      <c r="S19" s="149">
        <v>184.5</v>
      </c>
      <c r="T19" s="209">
        <f t="shared" si="2"/>
        <v>61.5</v>
      </c>
      <c r="U19" s="150">
        <f t="shared" si="3"/>
        <v>7</v>
      </c>
      <c r="V19" s="149">
        <v>185.5</v>
      </c>
      <c r="W19" s="209">
        <f t="shared" si="4"/>
        <v>61.833</v>
      </c>
      <c r="X19" s="150">
        <f t="shared" si="5"/>
        <v>7</v>
      </c>
      <c r="Y19" s="151"/>
      <c r="Z19" s="151"/>
      <c r="AA19" s="151"/>
      <c r="AB19" s="214">
        <f t="shared" si="6"/>
        <v>186.33333333333334</v>
      </c>
      <c r="AC19" s="209">
        <f t="shared" si="7"/>
        <v>62.111</v>
      </c>
      <c r="AD19" s="151"/>
      <c r="AE19" s="139"/>
      <c r="AF19" s="137"/>
      <c r="AG19" s="14"/>
    </row>
    <row r="20" spans="1:33" s="138" customFormat="1" ht="33.75" customHeight="1">
      <c r="A20" s="148">
        <v>8</v>
      </c>
      <c r="B20" s="99">
        <v>190</v>
      </c>
      <c r="C20" s="176">
        <v>0.391666666666667</v>
      </c>
      <c r="D20" s="94" t="s">
        <v>145</v>
      </c>
      <c r="E20" s="103" t="s">
        <v>377</v>
      </c>
      <c r="F20" s="104" t="s">
        <v>378</v>
      </c>
      <c r="G20" s="98" t="s">
        <v>54</v>
      </c>
      <c r="H20" s="99" t="s">
        <v>380</v>
      </c>
      <c r="I20" s="104" t="s">
        <v>379</v>
      </c>
      <c r="J20" s="102" t="s">
        <v>371</v>
      </c>
      <c r="K20" s="99" t="s">
        <v>69</v>
      </c>
      <c r="L20" s="99" t="s">
        <v>372</v>
      </c>
      <c r="M20" s="99" t="s">
        <v>373</v>
      </c>
      <c r="N20" s="99" t="s">
        <v>374</v>
      </c>
      <c r="O20" s="103" t="s">
        <v>375</v>
      </c>
      <c r="P20" s="149">
        <v>174</v>
      </c>
      <c r="Q20" s="209">
        <f t="shared" si="0"/>
        <v>58</v>
      </c>
      <c r="R20" s="150">
        <f t="shared" si="1"/>
        <v>8</v>
      </c>
      <c r="S20" s="149">
        <v>169.5</v>
      </c>
      <c r="T20" s="209">
        <f t="shared" si="2"/>
        <v>56.5</v>
      </c>
      <c r="U20" s="150">
        <f t="shared" si="3"/>
        <v>8</v>
      </c>
      <c r="V20" s="149">
        <v>173</v>
      </c>
      <c r="W20" s="209">
        <f t="shared" si="4"/>
        <v>57.667</v>
      </c>
      <c r="X20" s="150">
        <f t="shared" si="5"/>
        <v>8</v>
      </c>
      <c r="Y20" s="151"/>
      <c r="Z20" s="151"/>
      <c r="AA20" s="151"/>
      <c r="AB20" s="214">
        <f t="shared" si="6"/>
        <v>172.16666666666666</v>
      </c>
      <c r="AC20" s="209">
        <f t="shared" si="7"/>
        <v>57.389</v>
      </c>
      <c r="AD20" s="151"/>
      <c r="AE20" s="139"/>
      <c r="AF20" s="137"/>
      <c r="AG20" s="14"/>
    </row>
    <row r="21" spans="1:32" s="138" customFormat="1" ht="33.75" customHeight="1">
      <c r="A21" s="148">
        <v>9</v>
      </c>
      <c r="B21" s="86">
        <v>182</v>
      </c>
      <c r="C21" s="175">
        <v>0.43125</v>
      </c>
      <c r="D21" s="86" t="s">
        <v>73</v>
      </c>
      <c r="E21" s="85" t="s">
        <v>4</v>
      </c>
      <c r="F21" s="87" t="s">
        <v>5</v>
      </c>
      <c r="G21" s="83" t="s">
        <v>54</v>
      </c>
      <c r="H21" s="92" t="s">
        <v>7</v>
      </c>
      <c r="I21" s="87" t="s">
        <v>8</v>
      </c>
      <c r="J21" s="95" t="s">
        <v>9</v>
      </c>
      <c r="K21" s="86" t="s">
        <v>10</v>
      </c>
      <c r="L21" s="86" t="s">
        <v>59</v>
      </c>
      <c r="M21" s="86" t="s">
        <v>246</v>
      </c>
      <c r="N21" s="86" t="s">
        <v>81</v>
      </c>
      <c r="O21" s="89" t="s">
        <v>11</v>
      </c>
      <c r="P21" s="149">
        <v>161</v>
      </c>
      <c r="Q21" s="209">
        <f t="shared" si="0"/>
        <v>53.667</v>
      </c>
      <c r="R21" s="150">
        <f t="shared" si="1"/>
        <v>9</v>
      </c>
      <c r="S21" s="149">
        <v>164</v>
      </c>
      <c r="T21" s="209">
        <f t="shared" si="2"/>
        <v>54.667</v>
      </c>
      <c r="U21" s="150">
        <f t="shared" si="3"/>
        <v>9</v>
      </c>
      <c r="V21" s="149">
        <v>165</v>
      </c>
      <c r="W21" s="209">
        <f t="shared" si="4"/>
        <v>55</v>
      </c>
      <c r="X21" s="150">
        <f t="shared" si="5"/>
        <v>9</v>
      </c>
      <c r="Y21" s="151"/>
      <c r="Z21" s="151"/>
      <c r="AA21" s="151"/>
      <c r="AB21" s="214">
        <f t="shared" si="6"/>
        <v>163.33333333333334</v>
      </c>
      <c r="AC21" s="209">
        <f t="shared" si="7"/>
        <v>54.445</v>
      </c>
      <c r="AD21" s="151"/>
      <c r="AE21" s="139"/>
      <c r="AF21" s="137"/>
    </row>
    <row r="22" spans="1:16" s="125" customFormat="1" ht="33.75" customHeight="1">
      <c r="A22" s="152" t="s">
        <v>466</v>
      </c>
      <c r="B22" s="184"/>
      <c r="C22" s="185" t="s">
        <v>517</v>
      </c>
      <c r="D22" s="186"/>
      <c r="E22" s="182"/>
      <c r="F22" s="183"/>
      <c r="G22" s="187"/>
      <c r="H22" s="184"/>
      <c r="I22" s="183"/>
      <c r="J22" s="182"/>
      <c r="K22" s="184"/>
      <c r="L22" s="184"/>
      <c r="M22" s="184"/>
      <c r="N22" s="184"/>
      <c r="O22" s="182"/>
      <c r="P22" s="137"/>
    </row>
    <row r="23" spans="2:15" ht="19.5">
      <c r="B23" s="144"/>
      <c r="C23" s="144"/>
      <c r="D23" s="7"/>
      <c r="E23" s="144"/>
      <c r="F23" s="144"/>
      <c r="G23" s="7"/>
      <c r="H23" s="7"/>
      <c r="I23" s="7"/>
      <c r="J23" s="7"/>
      <c r="K23" s="238"/>
      <c r="L23" s="238"/>
      <c r="M23" s="238"/>
      <c r="N23" s="238"/>
      <c r="O23" s="238"/>
    </row>
  </sheetData>
  <sheetProtection/>
  <mergeCells count="32">
    <mergeCell ref="J6:L6"/>
    <mergeCell ref="J8:L8"/>
    <mergeCell ref="J7:N7"/>
    <mergeCell ref="A1:AD1"/>
    <mergeCell ref="A2:AD2"/>
    <mergeCell ref="A4:AD4"/>
    <mergeCell ref="A5:AD5"/>
    <mergeCell ref="A11:A12"/>
    <mergeCell ref="B11:B12"/>
    <mergeCell ref="C11:C12"/>
    <mergeCell ref="D11:D12"/>
    <mergeCell ref="E11:E12"/>
    <mergeCell ref="F11:F12"/>
    <mergeCell ref="AB11:AB12"/>
    <mergeCell ref="AC11:AC12"/>
    <mergeCell ref="AD11:AD12"/>
    <mergeCell ref="AA11:AA12"/>
    <mergeCell ref="G11:G12"/>
    <mergeCell ref="H11:H12"/>
    <mergeCell ref="I11:I12"/>
    <mergeCell ref="J11:J12"/>
    <mergeCell ref="K11:K12"/>
    <mergeCell ref="L11:L12"/>
    <mergeCell ref="K23:O23"/>
    <mergeCell ref="P11:R11"/>
    <mergeCell ref="S11:U11"/>
    <mergeCell ref="V11:X11"/>
    <mergeCell ref="Y11:Y12"/>
    <mergeCell ref="Z11:Z12"/>
    <mergeCell ref="M11:M12"/>
    <mergeCell ref="N11:N12"/>
    <mergeCell ref="O11:O12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"/>
  <sheetViews>
    <sheetView tabSelected="1" view="pageBreakPreview" zoomScale="75" zoomScaleNormal="75" zoomScaleSheetLayoutView="75" zoomScalePageLayoutView="0" workbookViewId="0" topLeftCell="A1">
      <selection activeCell="B3" sqref="B1:E16384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6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37" width="8.125" style="114" customWidth="1"/>
    <col min="38" max="38" width="3.75390625" style="114" customWidth="1"/>
    <col min="39" max="39" width="11.875" style="114" bestFit="1" customWidth="1"/>
    <col min="40" max="40" width="7.375" style="114" hidden="1" customWidth="1"/>
    <col min="41" max="41" width="28.25390625" style="117" customWidth="1"/>
    <col min="42" max="42" width="11.00390625" style="117" customWidth="1"/>
    <col min="43" max="16384" width="9.125" style="114" customWidth="1"/>
  </cols>
  <sheetData>
    <row r="1" spans="1:56" ht="29.25" customHeight="1">
      <c r="A1" s="248" t="s">
        <v>257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112"/>
      <c r="AP1" s="112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6" ht="33.75" customHeight="1">
      <c r="A2" s="248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112"/>
      <c r="AP2" s="112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</row>
    <row r="3" spans="1:5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12"/>
      <c r="AP3" s="112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</row>
    <row r="4" spans="1:42" s="116" customFormat="1" ht="24" customHeight="1">
      <c r="A4" s="255" t="s">
        <v>550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115"/>
      <c r="AP4" s="115"/>
    </row>
    <row r="5" spans="1:4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4:42" ht="15" customHeight="1">
      <c r="D6" s="118"/>
      <c r="F6" s="119" t="s">
        <v>451</v>
      </c>
      <c r="G6" s="120"/>
      <c r="H6" s="121"/>
      <c r="I6" s="243" t="s">
        <v>512</v>
      </c>
      <c r="J6" s="243"/>
      <c r="K6" s="243"/>
      <c r="L6" s="122"/>
      <c r="M6" s="260" t="s">
        <v>548</v>
      </c>
      <c r="N6" s="260"/>
      <c r="O6" s="260"/>
      <c r="AP6" s="123"/>
    </row>
    <row r="7" spans="1:42" s="125" customFormat="1" ht="20.25" customHeight="1">
      <c r="A7" s="124"/>
      <c r="D7" s="118"/>
      <c r="F7" s="118"/>
      <c r="G7" s="126"/>
      <c r="H7" s="126"/>
      <c r="I7" s="243" t="s">
        <v>546</v>
      </c>
      <c r="J7" s="243"/>
      <c r="K7" s="217"/>
      <c r="L7" s="126"/>
      <c r="M7" s="260" t="s">
        <v>549</v>
      </c>
      <c r="N7" s="260"/>
      <c r="O7" s="260"/>
      <c r="P7" s="127"/>
      <c r="Q7" s="128"/>
      <c r="R7" s="128"/>
      <c r="S7" s="127"/>
      <c r="T7" s="127"/>
      <c r="U7" s="128"/>
      <c r="V7" s="128"/>
      <c r="W7" s="127"/>
      <c r="X7" s="127"/>
      <c r="Y7" s="128"/>
      <c r="Z7" s="128"/>
      <c r="AA7" s="127"/>
      <c r="AB7" s="127"/>
      <c r="AC7" s="128"/>
      <c r="AD7" s="128"/>
      <c r="AE7" s="127"/>
      <c r="AF7" s="127"/>
      <c r="AG7" s="128"/>
      <c r="AH7" s="128"/>
      <c r="AI7" s="127"/>
      <c r="AO7" s="129"/>
      <c r="AP7" s="123"/>
    </row>
    <row r="8" spans="7:42" s="125" customFormat="1" ht="20.25" customHeight="1">
      <c r="G8" s="126"/>
      <c r="H8" s="130"/>
      <c r="I8" s="243" t="s">
        <v>547</v>
      </c>
      <c r="J8" s="243"/>
      <c r="K8" s="217"/>
      <c r="L8" s="126"/>
      <c r="N8" s="127"/>
      <c r="O8" s="127"/>
      <c r="P8" s="127"/>
      <c r="Q8" s="128"/>
      <c r="R8" s="128"/>
      <c r="S8" s="127"/>
      <c r="T8" s="127"/>
      <c r="U8" s="128"/>
      <c r="V8" s="128"/>
      <c r="W8" s="127"/>
      <c r="X8" s="127"/>
      <c r="Y8" s="128"/>
      <c r="Z8" s="128"/>
      <c r="AA8" s="127"/>
      <c r="AB8" s="127"/>
      <c r="AC8" s="128"/>
      <c r="AD8" s="128"/>
      <c r="AE8" s="127"/>
      <c r="AF8" s="127"/>
      <c r="AG8" s="128"/>
      <c r="AH8" s="128"/>
      <c r="AI8" s="127"/>
      <c r="AO8" s="117"/>
      <c r="AP8" s="123"/>
    </row>
    <row r="9" spans="1:42" s="136" customFormat="1" ht="15" customHeight="1">
      <c r="A9" s="24" t="s">
        <v>32</v>
      </c>
      <c r="B9" s="132"/>
      <c r="C9" s="132"/>
      <c r="D9" s="132"/>
      <c r="E9" s="132"/>
      <c r="F9" s="132"/>
      <c r="G9" s="133"/>
      <c r="H9" s="134"/>
      <c r="I9" s="135"/>
      <c r="J9" s="135"/>
      <c r="K9" s="133"/>
      <c r="L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45"/>
      <c r="AK9" s="145"/>
      <c r="AL9" s="145"/>
      <c r="AM9" s="244" t="s">
        <v>551</v>
      </c>
      <c r="AN9" s="244"/>
      <c r="AO9" s="8"/>
      <c r="AP9" s="123"/>
    </row>
    <row r="10" spans="1:42" ht="24.75" customHeight="1">
      <c r="A10" s="242" t="s">
        <v>465</v>
      </c>
      <c r="B10" s="242" t="s">
        <v>35</v>
      </c>
      <c r="C10" s="242" t="s">
        <v>36</v>
      </c>
      <c r="D10" s="242" t="s">
        <v>37</v>
      </c>
      <c r="E10" s="242" t="s">
        <v>38</v>
      </c>
      <c r="F10" s="240" t="s">
        <v>39</v>
      </c>
      <c r="G10" s="242" t="s">
        <v>40</v>
      </c>
      <c r="H10" s="242" t="s">
        <v>41</v>
      </c>
      <c r="I10" s="240" t="s">
        <v>452</v>
      </c>
      <c r="J10" s="240" t="s">
        <v>43</v>
      </c>
      <c r="K10" s="240" t="s">
        <v>44</v>
      </c>
      <c r="L10" s="240" t="s">
        <v>45</v>
      </c>
      <c r="M10" s="240" t="s">
        <v>46</v>
      </c>
      <c r="N10" s="241" t="s">
        <v>47</v>
      </c>
      <c r="O10" s="240" t="s">
        <v>447</v>
      </c>
      <c r="P10" s="241" t="s">
        <v>453</v>
      </c>
      <c r="Q10" s="241"/>
      <c r="R10" s="241"/>
      <c r="S10" s="241"/>
      <c r="T10" s="241" t="s">
        <v>454</v>
      </c>
      <c r="U10" s="241"/>
      <c r="V10" s="241"/>
      <c r="W10" s="241"/>
      <c r="X10" s="241" t="s">
        <v>455</v>
      </c>
      <c r="Y10" s="241"/>
      <c r="Z10" s="241"/>
      <c r="AA10" s="241"/>
      <c r="AB10" s="241" t="s">
        <v>456</v>
      </c>
      <c r="AC10" s="241"/>
      <c r="AD10" s="241"/>
      <c r="AE10" s="241"/>
      <c r="AF10" s="241" t="s">
        <v>457</v>
      </c>
      <c r="AG10" s="241"/>
      <c r="AH10" s="241"/>
      <c r="AI10" s="241"/>
      <c r="AJ10" s="258" t="s">
        <v>494</v>
      </c>
      <c r="AK10" s="259"/>
      <c r="AL10" s="237" t="s">
        <v>559</v>
      </c>
      <c r="AM10" s="236" t="s">
        <v>462</v>
      </c>
      <c r="AN10" s="237" t="s">
        <v>468</v>
      </c>
      <c r="AP10" s="123"/>
    </row>
    <row r="11" spans="1:42" ht="48" customHeight="1">
      <c r="A11" s="242"/>
      <c r="B11" s="242"/>
      <c r="C11" s="242"/>
      <c r="D11" s="242"/>
      <c r="E11" s="242"/>
      <c r="F11" s="240"/>
      <c r="G11" s="242"/>
      <c r="H11" s="242"/>
      <c r="I11" s="241"/>
      <c r="J11" s="240"/>
      <c r="K11" s="240"/>
      <c r="L11" s="240"/>
      <c r="M11" s="240"/>
      <c r="N11" s="241"/>
      <c r="O11" s="240"/>
      <c r="P11" s="5" t="s">
        <v>492</v>
      </c>
      <c r="Q11" s="5" t="s">
        <v>493</v>
      </c>
      <c r="R11" s="5" t="s">
        <v>464</v>
      </c>
      <c r="S11" s="6" t="s">
        <v>465</v>
      </c>
      <c r="T11" s="5" t="s">
        <v>492</v>
      </c>
      <c r="U11" s="5" t="s">
        <v>493</v>
      </c>
      <c r="V11" s="5" t="s">
        <v>464</v>
      </c>
      <c r="W11" s="6" t="s">
        <v>465</v>
      </c>
      <c r="X11" s="5" t="s">
        <v>492</v>
      </c>
      <c r="Y11" s="5" t="s">
        <v>493</v>
      </c>
      <c r="Z11" s="5" t="s">
        <v>464</v>
      </c>
      <c r="AA11" s="6" t="s">
        <v>465</v>
      </c>
      <c r="AB11" s="5" t="s">
        <v>492</v>
      </c>
      <c r="AC11" s="5" t="s">
        <v>493</v>
      </c>
      <c r="AD11" s="5" t="s">
        <v>464</v>
      </c>
      <c r="AE11" s="6" t="s">
        <v>465</v>
      </c>
      <c r="AF11" s="5" t="s">
        <v>492</v>
      </c>
      <c r="AG11" s="5" t="s">
        <v>493</v>
      </c>
      <c r="AH11" s="5" t="s">
        <v>464</v>
      </c>
      <c r="AI11" s="6" t="s">
        <v>465</v>
      </c>
      <c r="AJ11" s="5" t="s">
        <v>492</v>
      </c>
      <c r="AK11" s="5" t="s">
        <v>493</v>
      </c>
      <c r="AL11" s="237"/>
      <c r="AM11" s="236"/>
      <c r="AN11" s="237"/>
      <c r="AP11" s="123"/>
    </row>
    <row r="12" spans="1:42" s="138" customFormat="1" ht="40.5" customHeight="1">
      <c r="A12" s="148">
        <v>1</v>
      </c>
      <c r="B12" s="92">
        <v>90</v>
      </c>
      <c r="C12" s="218">
        <v>0.4222222222222222</v>
      </c>
      <c r="D12" s="86" t="s">
        <v>63</v>
      </c>
      <c r="E12" s="85" t="s">
        <v>114</v>
      </c>
      <c r="F12" s="85" t="s">
        <v>168</v>
      </c>
      <c r="G12" s="83" t="s">
        <v>54</v>
      </c>
      <c r="H12" s="86" t="s">
        <v>258</v>
      </c>
      <c r="I12" s="87" t="s">
        <v>259</v>
      </c>
      <c r="J12" s="88" t="s">
        <v>260</v>
      </c>
      <c r="K12" s="86" t="s">
        <v>261</v>
      </c>
      <c r="L12" s="86" t="s">
        <v>141</v>
      </c>
      <c r="M12" s="86" t="s">
        <v>101</v>
      </c>
      <c r="N12" s="86" t="s">
        <v>71</v>
      </c>
      <c r="O12" s="89" t="s">
        <v>262</v>
      </c>
      <c r="P12" s="219">
        <v>69.75</v>
      </c>
      <c r="Q12" s="222">
        <v>74</v>
      </c>
      <c r="R12" s="220">
        <f>(P12+Q12)/2</f>
        <v>71.875</v>
      </c>
      <c r="S12" s="150">
        <f>RANK(R12,R$12:R$15,0)</f>
        <v>1</v>
      </c>
      <c r="T12" s="219">
        <v>70.25</v>
      </c>
      <c r="U12" s="222">
        <v>76</v>
      </c>
      <c r="V12" s="220">
        <f>(T12+U12)/2</f>
        <v>73.125</v>
      </c>
      <c r="W12" s="150">
        <f>RANK(V12,V$12:V$15,0)</f>
        <v>1</v>
      </c>
      <c r="X12" s="219">
        <v>72.25</v>
      </c>
      <c r="Y12" s="222">
        <v>79</v>
      </c>
      <c r="Z12" s="220">
        <f>(X12+Y12)/2</f>
        <v>75.625</v>
      </c>
      <c r="AA12" s="150">
        <f>RANK(Z12,Z$12:Z$15,0)</f>
        <v>1</v>
      </c>
      <c r="AB12" s="219">
        <v>70.75</v>
      </c>
      <c r="AC12" s="222">
        <v>72</v>
      </c>
      <c r="AD12" s="220">
        <f>(AB12+AC12)/2</f>
        <v>71.375</v>
      </c>
      <c r="AE12" s="150">
        <f>RANK(AD12,AD$12:AD$15,0)</f>
        <v>1</v>
      </c>
      <c r="AF12" s="219">
        <v>68.5</v>
      </c>
      <c r="AG12" s="222">
        <v>72</v>
      </c>
      <c r="AH12" s="220">
        <f>(AF12+AG12)/2</f>
        <v>70.25</v>
      </c>
      <c r="AI12" s="150">
        <f>RANK(AH12,AH$12:AH$15,0)</f>
        <v>2</v>
      </c>
      <c r="AJ12" s="221">
        <f aca="true" t="shared" si="0" ref="AJ12:AK15">SUM(P12,T12,X12,AB12,AF12,)/5</f>
        <v>70.3</v>
      </c>
      <c r="AK12" s="221">
        <f t="shared" si="0"/>
        <v>74.6</v>
      </c>
      <c r="AL12" s="221"/>
      <c r="AM12" s="220">
        <f>(AJ12+AK12)/2</f>
        <v>72.44999999999999</v>
      </c>
      <c r="AN12" s="151"/>
      <c r="AO12" s="76"/>
      <c r="AP12" s="137"/>
    </row>
    <row r="13" spans="1:42" s="138" customFormat="1" ht="40.5" customHeight="1">
      <c r="A13" s="148">
        <v>2</v>
      </c>
      <c r="B13" s="92">
        <v>91</v>
      </c>
      <c r="C13" s="218">
        <v>0.427777777777778</v>
      </c>
      <c r="D13" s="86" t="s">
        <v>73</v>
      </c>
      <c r="E13" s="85" t="s">
        <v>177</v>
      </c>
      <c r="F13" s="87" t="s">
        <v>315</v>
      </c>
      <c r="G13" s="83" t="s">
        <v>54</v>
      </c>
      <c r="H13" s="86" t="s">
        <v>317</v>
      </c>
      <c r="I13" s="87" t="s">
        <v>316</v>
      </c>
      <c r="J13" s="89" t="s">
        <v>311</v>
      </c>
      <c r="K13" s="111" t="s">
        <v>261</v>
      </c>
      <c r="L13" s="86" t="s">
        <v>120</v>
      </c>
      <c r="M13" s="86" t="s">
        <v>312</v>
      </c>
      <c r="N13" s="86" t="s">
        <v>158</v>
      </c>
      <c r="O13" s="89" t="s">
        <v>313</v>
      </c>
      <c r="P13" s="219">
        <v>69.75</v>
      </c>
      <c r="Q13" s="222">
        <v>74</v>
      </c>
      <c r="R13" s="220">
        <f>(P13+Q13)/2</f>
        <v>71.875</v>
      </c>
      <c r="S13" s="150">
        <f>RANK(R13,R$12:R$15,0)</f>
        <v>1</v>
      </c>
      <c r="T13" s="219">
        <v>68.25</v>
      </c>
      <c r="U13" s="222">
        <v>71</v>
      </c>
      <c r="V13" s="220">
        <f>(T13+U13)/2</f>
        <v>69.625</v>
      </c>
      <c r="W13" s="150">
        <f>RANK(V13,V$12:V$15,0)</f>
        <v>2</v>
      </c>
      <c r="X13" s="219">
        <v>70</v>
      </c>
      <c r="Y13" s="222">
        <v>72</v>
      </c>
      <c r="Z13" s="220">
        <f>(X13+Y13)/2</f>
        <v>71</v>
      </c>
      <c r="AA13" s="150">
        <f>RANK(Z13,Z$12:Z$15,0)</f>
        <v>2</v>
      </c>
      <c r="AB13" s="219">
        <v>70</v>
      </c>
      <c r="AC13" s="222">
        <v>70</v>
      </c>
      <c r="AD13" s="220">
        <f>(AB13+AC13)/2</f>
        <v>70</v>
      </c>
      <c r="AE13" s="150">
        <f>RANK(AD13,AD$12:AD$15,0)</f>
        <v>2</v>
      </c>
      <c r="AF13" s="219">
        <v>69.25</v>
      </c>
      <c r="AG13" s="222">
        <v>72</v>
      </c>
      <c r="AH13" s="220">
        <f>(AF13+AG13)/2</f>
        <v>70.625</v>
      </c>
      <c r="AI13" s="150">
        <f>RANK(AH13,AH$12:AH$15,0)</f>
        <v>1</v>
      </c>
      <c r="AJ13" s="221">
        <f t="shared" si="0"/>
        <v>69.45</v>
      </c>
      <c r="AK13" s="221">
        <f t="shared" si="0"/>
        <v>71.8</v>
      </c>
      <c r="AL13" s="221"/>
      <c r="AM13" s="220">
        <f>(AJ13+AK13)/2</f>
        <v>70.625</v>
      </c>
      <c r="AN13" s="151"/>
      <c r="AO13" s="76"/>
      <c r="AP13" s="137"/>
    </row>
    <row r="14" spans="1:42" s="138" customFormat="1" ht="40.5" customHeight="1">
      <c r="A14" s="148">
        <v>3</v>
      </c>
      <c r="B14" s="108">
        <v>94</v>
      </c>
      <c r="C14" s="218">
        <v>0.4166666666666667</v>
      </c>
      <c r="D14" s="84" t="s">
        <v>51</v>
      </c>
      <c r="E14" s="100" t="s">
        <v>359</v>
      </c>
      <c r="F14" s="100" t="s">
        <v>523</v>
      </c>
      <c r="G14" s="98" t="s">
        <v>351</v>
      </c>
      <c r="H14" s="99" t="s">
        <v>360</v>
      </c>
      <c r="I14" s="101" t="s">
        <v>361</v>
      </c>
      <c r="J14" s="104" t="s">
        <v>362</v>
      </c>
      <c r="K14" s="99" t="s">
        <v>363</v>
      </c>
      <c r="L14" s="99" t="s">
        <v>356</v>
      </c>
      <c r="M14" s="99" t="s">
        <v>80</v>
      </c>
      <c r="N14" s="99" t="s">
        <v>158</v>
      </c>
      <c r="O14" s="103" t="s">
        <v>364</v>
      </c>
      <c r="P14" s="219">
        <v>64.75</v>
      </c>
      <c r="Q14" s="222">
        <v>67</v>
      </c>
      <c r="R14" s="220">
        <f>(P14+Q14)/2</f>
        <v>65.875</v>
      </c>
      <c r="S14" s="150">
        <f>RANK(R14,R$12:R$15,0)</f>
        <v>3</v>
      </c>
      <c r="T14" s="219">
        <v>64.5</v>
      </c>
      <c r="U14" s="222">
        <v>67</v>
      </c>
      <c r="V14" s="220">
        <f>(T14+U14)/2</f>
        <v>65.75</v>
      </c>
      <c r="W14" s="150">
        <f>RANK(V14,V$12:V$15,0)</f>
        <v>3</v>
      </c>
      <c r="X14" s="219">
        <v>62.25</v>
      </c>
      <c r="Y14" s="222">
        <v>67</v>
      </c>
      <c r="Z14" s="220">
        <f>(X14+Y14)/2</f>
        <v>64.625</v>
      </c>
      <c r="AA14" s="150">
        <f>RANK(Z14,Z$12:Z$15,0)</f>
        <v>3</v>
      </c>
      <c r="AB14" s="219">
        <v>64.5</v>
      </c>
      <c r="AC14" s="222">
        <v>67</v>
      </c>
      <c r="AD14" s="220">
        <f>(AB14+AC14)/2</f>
        <v>65.75</v>
      </c>
      <c r="AE14" s="150">
        <f>RANK(AD14,AD$12:AD$15,0)</f>
        <v>3</v>
      </c>
      <c r="AF14" s="219">
        <v>64.75</v>
      </c>
      <c r="AG14" s="222">
        <v>67</v>
      </c>
      <c r="AH14" s="220">
        <f>(AF14+AG14)/2</f>
        <v>65.875</v>
      </c>
      <c r="AI14" s="150">
        <f>RANK(AH14,AH$12:AH$15,0)</f>
        <v>3</v>
      </c>
      <c r="AJ14" s="221">
        <f t="shared" si="0"/>
        <v>64.15</v>
      </c>
      <c r="AK14" s="221">
        <f t="shared" si="0"/>
        <v>67</v>
      </c>
      <c r="AL14" s="221"/>
      <c r="AM14" s="220">
        <f>(AJ14+AK14)/2</f>
        <v>65.575</v>
      </c>
      <c r="AN14" s="151"/>
      <c r="AO14" s="76"/>
      <c r="AP14" s="137"/>
    </row>
    <row r="15" spans="1:43" s="138" customFormat="1" ht="40.5" customHeight="1">
      <c r="A15" s="148">
        <v>4</v>
      </c>
      <c r="B15" s="92">
        <v>93</v>
      </c>
      <c r="C15" s="218">
        <v>0.433333333333333</v>
      </c>
      <c r="D15" s="86" t="s">
        <v>85</v>
      </c>
      <c r="E15" s="85" t="s">
        <v>318</v>
      </c>
      <c r="F15" s="85" t="s">
        <v>319</v>
      </c>
      <c r="G15" s="83" t="s">
        <v>54</v>
      </c>
      <c r="H15" s="86" t="s">
        <v>320</v>
      </c>
      <c r="I15" s="87" t="s">
        <v>321</v>
      </c>
      <c r="J15" s="88" t="s">
        <v>322</v>
      </c>
      <c r="K15" s="86" t="s">
        <v>323</v>
      </c>
      <c r="L15" s="86" t="s">
        <v>100</v>
      </c>
      <c r="M15" s="86" t="s">
        <v>101</v>
      </c>
      <c r="N15" s="86" t="s">
        <v>158</v>
      </c>
      <c r="O15" s="89" t="s">
        <v>241</v>
      </c>
      <c r="P15" s="219">
        <v>56.5</v>
      </c>
      <c r="Q15" s="222">
        <v>61</v>
      </c>
      <c r="R15" s="220">
        <f>(P15+Q15)/2</f>
        <v>58.75</v>
      </c>
      <c r="S15" s="150">
        <f>RANK(R15,R$12:R$15,0)</f>
        <v>4</v>
      </c>
      <c r="T15" s="219">
        <v>59.5</v>
      </c>
      <c r="U15" s="222">
        <v>61</v>
      </c>
      <c r="V15" s="220">
        <f>(T15+U15)/2</f>
        <v>60.25</v>
      </c>
      <c r="W15" s="150">
        <f>RANK(V15,V$12:V$15,0)</f>
        <v>4</v>
      </c>
      <c r="X15" s="219">
        <v>56.75</v>
      </c>
      <c r="Y15" s="222">
        <v>61</v>
      </c>
      <c r="Z15" s="220">
        <f>(X15+Y15)/2</f>
        <v>58.875</v>
      </c>
      <c r="AA15" s="150">
        <f>RANK(Z15,Z$12:Z$15,0)</f>
        <v>4</v>
      </c>
      <c r="AB15" s="219">
        <v>60</v>
      </c>
      <c r="AC15" s="222">
        <v>61</v>
      </c>
      <c r="AD15" s="220">
        <f>(AB15+AC15)/2</f>
        <v>60.5</v>
      </c>
      <c r="AE15" s="150">
        <f>RANK(AD15,AD$12:AD$15,0)</f>
        <v>4</v>
      </c>
      <c r="AF15" s="219">
        <v>60.25</v>
      </c>
      <c r="AG15" s="222">
        <v>63</v>
      </c>
      <c r="AH15" s="220">
        <f>(AF15+AG15)/2</f>
        <v>61.625</v>
      </c>
      <c r="AI15" s="150">
        <f>RANK(AH15,AH$12:AH$15,0)</f>
        <v>4</v>
      </c>
      <c r="AJ15" s="221">
        <f t="shared" si="0"/>
        <v>58.6</v>
      </c>
      <c r="AK15" s="221">
        <f t="shared" si="0"/>
        <v>61.4</v>
      </c>
      <c r="AL15" s="223">
        <v>1</v>
      </c>
      <c r="AM15" s="220">
        <f>(AJ15+AK15)/2</f>
        <v>60</v>
      </c>
      <c r="AN15" s="151"/>
      <c r="AO15" s="139"/>
      <c r="AP15" s="137"/>
      <c r="AQ15" s="14"/>
    </row>
    <row r="16" spans="1:42" s="138" customFormat="1" ht="19.5" customHeight="1">
      <c r="A16" s="146"/>
      <c r="B16" s="146"/>
      <c r="C16" s="146"/>
      <c r="D16" s="141"/>
      <c r="E16" s="146"/>
      <c r="F16" s="146"/>
      <c r="G16" s="142"/>
      <c r="H16" s="147" t="s">
        <v>358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O16" s="143"/>
      <c r="AP16" s="143"/>
    </row>
    <row r="17" spans="1:15" ht="19.5">
      <c r="A17" s="152" t="s">
        <v>466</v>
      </c>
      <c r="B17" s="144"/>
      <c r="C17" s="144"/>
      <c r="D17" s="7"/>
      <c r="E17" s="144"/>
      <c r="F17" s="144"/>
      <c r="G17" s="7"/>
      <c r="H17" s="7"/>
      <c r="I17" s="7"/>
      <c r="J17" s="7"/>
      <c r="K17" s="238"/>
      <c r="L17" s="238"/>
      <c r="M17" s="238"/>
      <c r="N17" s="238"/>
      <c r="O17" s="238"/>
    </row>
  </sheetData>
  <sheetProtection/>
  <mergeCells count="35">
    <mergeCell ref="I6:K6"/>
    <mergeCell ref="I7:J7"/>
    <mergeCell ref="I8:J8"/>
    <mergeCell ref="M6:O6"/>
    <mergeCell ref="M7:O7"/>
    <mergeCell ref="K17:O17"/>
    <mergeCell ref="L10:L11"/>
    <mergeCell ref="M10:M11"/>
    <mergeCell ref="N10:N11"/>
    <mergeCell ref="O10:O11"/>
    <mergeCell ref="X10:AA10"/>
    <mergeCell ref="AB10:AE10"/>
    <mergeCell ref="AF10:AI10"/>
    <mergeCell ref="AJ10:AK10"/>
    <mergeCell ref="AM10:AM11"/>
    <mergeCell ref="AN10:AN11"/>
    <mergeCell ref="AL10:AL11"/>
    <mergeCell ref="P10:S10"/>
    <mergeCell ref="T10:W10"/>
    <mergeCell ref="F10:F11"/>
    <mergeCell ref="G10:G11"/>
    <mergeCell ref="H10:H11"/>
    <mergeCell ref="I10:I11"/>
    <mergeCell ref="J10:J11"/>
    <mergeCell ref="K10:K11"/>
    <mergeCell ref="A1:AN1"/>
    <mergeCell ref="A2:AN2"/>
    <mergeCell ref="A4:AN4"/>
    <mergeCell ref="A5:AN5"/>
    <mergeCell ref="AM9:AN9"/>
    <mergeCell ref="A10:A11"/>
    <mergeCell ref="B10:B11"/>
    <mergeCell ref="C10:C11"/>
    <mergeCell ref="D10:D11"/>
    <mergeCell ref="E10:E11"/>
  </mergeCells>
  <printOptions/>
  <pageMargins left="0.25" right="0.25" top="0.75" bottom="0.75" header="0.3" footer="0.3"/>
  <pageSetup fitToHeight="0" fitToWidth="1"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view="pageBreakPreview" zoomScale="70" zoomScaleNormal="75" zoomScaleSheetLayoutView="70" zoomScalePageLayoutView="0" workbookViewId="0" topLeftCell="A7">
      <selection activeCell="F27" sqref="F27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5.125" style="114" customWidth="1"/>
    <col min="4" max="4" width="13.25390625" style="114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25390625" style="114" customWidth="1"/>
    <col min="17" max="17" width="8.875" style="114" customWidth="1"/>
    <col min="18" max="18" width="5.625" style="114" customWidth="1"/>
    <col min="19" max="19" width="7.25390625" style="114" customWidth="1"/>
    <col min="20" max="20" width="8.875" style="114" customWidth="1"/>
    <col min="21" max="21" width="3.75390625" style="114" customWidth="1"/>
    <col min="22" max="22" width="7.875" style="114" customWidth="1"/>
    <col min="23" max="23" width="9.375" style="114" customWidth="1"/>
    <col min="24" max="24" width="3.875" style="114" customWidth="1"/>
    <col min="25" max="25" width="8.75390625" style="114" customWidth="1"/>
    <col min="26" max="26" width="9.375" style="114" customWidth="1"/>
    <col min="27" max="27" width="3.875" style="114" customWidth="1"/>
    <col min="28" max="28" width="7.875" style="114" customWidth="1"/>
    <col min="29" max="29" width="8.875" style="114" customWidth="1"/>
    <col min="30" max="30" width="3.75390625" style="114" customWidth="1"/>
    <col min="31" max="32" width="2.875" style="114" customWidth="1"/>
    <col min="33" max="33" width="6.25390625" style="114" customWidth="1"/>
    <col min="34" max="34" width="7.75390625" style="114" customWidth="1"/>
    <col min="35" max="35" width="11.875" style="114" customWidth="1"/>
    <col min="36" max="36" width="9.75390625" style="114" customWidth="1"/>
    <col min="37" max="37" width="28.25390625" style="117" customWidth="1"/>
    <col min="38" max="38" width="11.00390625" style="117" customWidth="1"/>
    <col min="39" max="16384" width="9.125" style="114" customWidth="1"/>
  </cols>
  <sheetData>
    <row r="1" spans="1:52" ht="29.25" customHeight="1">
      <c r="A1" s="248" t="s">
        <v>448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112"/>
      <c r="AL1" s="112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</row>
    <row r="2" spans="1:52" ht="29.25" customHeight="1">
      <c r="A2" s="249" t="s">
        <v>429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112"/>
      <c r="AL2" s="112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</row>
    <row r="3" spans="1:52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12"/>
      <c r="AL3" s="112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</row>
    <row r="4" spans="1:38" s="116" customFormat="1" ht="21" customHeight="1">
      <c r="A4" s="251" t="s">
        <v>449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115"/>
      <c r="AL4" s="115"/>
    </row>
    <row r="5" spans="1:36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</row>
    <row r="6" spans="4:38" ht="14.25" customHeight="1">
      <c r="D6" s="193"/>
      <c r="F6" s="194" t="s">
        <v>451</v>
      </c>
      <c r="G6" s="243" t="s">
        <v>518</v>
      </c>
      <c r="H6" s="243"/>
      <c r="I6" s="243"/>
      <c r="J6" s="243"/>
      <c r="K6" s="243"/>
      <c r="L6" s="195"/>
      <c r="M6" s="243" t="s">
        <v>519</v>
      </c>
      <c r="N6" s="243"/>
      <c r="O6" s="243"/>
      <c r="P6" s="243"/>
      <c r="Q6" s="243"/>
      <c r="AL6" s="196"/>
    </row>
    <row r="7" spans="4:38" s="180" customFormat="1" ht="14.25" customHeight="1">
      <c r="D7" s="193"/>
      <c r="F7" s="193"/>
      <c r="G7" s="243" t="s">
        <v>520</v>
      </c>
      <c r="H7" s="243"/>
      <c r="I7" s="243"/>
      <c r="J7" s="243"/>
      <c r="K7" s="243"/>
      <c r="L7" s="197"/>
      <c r="M7" s="243" t="s">
        <v>521</v>
      </c>
      <c r="N7" s="243"/>
      <c r="O7" s="243"/>
      <c r="P7" s="243"/>
      <c r="Q7" s="243"/>
      <c r="R7" s="191"/>
      <c r="S7" s="191"/>
      <c r="T7" s="191"/>
      <c r="U7" s="191"/>
      <c r="V7" s="191"/>
      <c r="Y7" s="191"/>
      <c r="AB7" s="191"/>
      <c r="AC7" s="191"/>
      <c r="AD7" s="191"/>
      <c r="AK7" s="199"/>
      <c r="AL7" s="196"/>
    </row>
    <row r="8" spans="12:38" s="180" customFormat="1" ht="14.25" customHeight="1">
      <c r="L8" s="197"/>
      <c r="M8" s="243" t="s">
        <v>522</v>
      </c>
      <c r="N8" s="243"/>
      <c r="O8" s="243"/>
      <c r="P8" s="243"/>
      <c r="Q8" s="243"/>
      <c r="R8" s="191"/>
      <c r="S8" s="191"/>
      <c r="T8" s="191"/>
      <c r="U8" s="191"/>
      <c r="V8" s="191"/>
      <c r="Y8" s="191"/>
      <c r="AB8" s="191"/>
      <c r="AC8" s="191"/>
      <c r="AD8" s="191"/>
      <c r="AK8" s="117"/>
      <c r="AL8" s="196"/>
    </row>
    <row r="9" spans="12:38" s="180" customFormat="1" ht="14.25" customHeight="1">
      <c r="L9" s="197"/>
      <c r="N9" s="191"/>
      <c r="O9" s="191"/>
      <c r="P9" s="191"/>
      <c r="Q9" s="198"/>
      <c r="R9" s="191"/>
      <c r="S9" s="191"/>
      <c r="T9" s="191"/>
      <c r="U9" s="191"/>
      <c r="V9" s="191"/>
      <c r="Y9" s="191"/>
      <c r="AB9" s="191"/>
      <c r="AC9" s="191"/>
      <c r="AD9" s="191"/>
      <c r="AK9" s="117"/>
      <c r="AL9" s="196"/>
    </row>
    <row r="10" spans="1:19" s="125" customFormat="1" ht="16.5" customHeight="1">
      <c r="A10" s="190"/>
      <c r="G10" s="178"/>
      <c r="H10" s="178"/>
      <c r="I10" s="178"/>
      <c r="J10" s="178"/>
      <c r="K10" s="178"/>
      <c r="L10" s="178"/>
      <c r="N10" s="127"/>
      <c r="O10" s="179"/>
      <c r="R10" s="129"/>
      <c r="S10" s="123"/>
    </row>
    <row r="11" spans="1:38" s="136" customFormat="1" ht="15" customHeight="1">
      <c r="A11" s="24" t="s">
        <v>32</v>
      </c>
      <c r="B11" s="132"/>
      <c r="C11" s="132"/>
      <c r="D11" s="132"/>
      <c r="E11" s="132"/>
      <c r="F11" s="132"/>
      <c r="G11" s="133"/>
      <c r="H11" s="134"/>
      <c r="I11" s="135"/>
      <c r="J11" s="135"/>
      <c r="K11" s="133"/>
      <c r="L11" s="133"/>
      <c r="N11" s="133"/>
      <c r="O11" s="177"/>
      <c r="P11" s="133"/>
      <c r="Q11" s="133"/>
      <c r="R11" s="133"/>
      <c r="S11" s="133"/>
      <c r="T11" s="133"/>
      <c r="U11" s="133"/>
      <c r="V11" s="133"/>
      <c r="W11" s="133"/>
      <c r="Y11" s="133"/>
      <c r="Z11" s="133"/>
      <c r="AB11" s="133"/>
      <c r="AC11" s="133"/>
      <c r="AD11" s="133"/>
      <c r="AE11" s="145"/>
      <c r="AF11" s="145"/>
      <c r="AG11" s="145"/>
      <c r="AH11" s="145"/>
      <c r="AI11" s="244" t="s">
        <v>467</v>
      </c>
      <c r="AJ11" s="244"/>
      <c r="AK11" s="8"/>
      <c r="AL11" s="123"/>
    </row>
    <row r="12" spans="1:38" ht="24.75" customHeight="1">
      <c r="A12" s="242" t="s">
        <v>465</v>
      </c>
      <c r="B12" s="242" t="s">
        <v>35</v>
      </c>
      <c r="C12" s="241" t="s">
        <v>510</v>
      </c>
      <c r="D12" s="242" t="s">
        <v>37</v>
      </c>
      <c r="E12" s="242" t="s">
        <v>38</v>
      </c>
      <c r="F12" s="240" t="s">
        <v>39</v>
      </c>
      <c r="G12" s="242" t="s">
        <v>40</v>
      </c>
      <c r="H12" s="242" t="s">
        <v>41</v>
      </c>
      <c r="I12" s="240" t="s">
        <v>452</v>
      </c>
      <c r="J12" s="240" t="s">
        <v>43</v>
      </c>
      <c r="K12" s="240" t="s">
        <v>44</v>
      </c>
      <c r="L12" s="240" t="s">
        <v>45</v>
      </c>
      <c r="M12" s="240" t="s">
        <v>46</v>
      </c>
      <c r="N12" s="241" t="s">
        <v>47</v>
      </c>
      <c r="O12" s="240" t="s">
        <v>447</v>
      </c>
      <c r="P12" s="239" t="s">
        <v>453</v>
      </c>
      <c r="Q12" s="239"/>
      <c r="R12" s="239"/>
      <c r="S12" s="239" t="s">
        <v>454</v>
      </c>
      <c r="T12" s="239"/>
      <c r="U12" s="239"/>
      <c r="V12" s="241" t="s">
        <v>455</v>
      </c>
      <c r="W12" s="241"/>
      <c r="X12" s="241"/>
      <c r="Y12" s="239" t="s">
        <v>456</v>
      </c>
      <c r="Z12" s="239"/>
      <c r="AA12" s="239"/>
      <c r="AB12" s="239" t="s">
        <v>457</v>
      </c>
      <c r="AC12" s="239"/>
      <c r="AD12" s="239"/>
      <c r="AE12" s="237" t="s">
        <v>458</v>
      </c>
      <c r="AF12" s="237" t="s">
        <v>459</v>
      </c>
      <c r="AG12" s="237" t="s">
        <v>460</v>
      </c>
      <c r="AH12" s="236" t="s">
        <v>461</v>
      </c>
      <c r="AI12" s="236" t="s">
        <v>462</v>
      </c>
      <c r="AJ12" s="237" t="s">
        <v>468</v>
      </c>
      <c r="AL12" s="123"/>
    </row>
    <row r="13" spans="1:38" ht="48" customHeight="1">
      <c r="A13" s="242"/>
      <c r="B13" s="242"/>
      <c r="C13" s="241"/>
      <c r="D13" s="242"/>
      <c r="E13" s="242"/>
      <c r="F13" s="240"/>
      <c r="G13" s="242"/>
      <c r="H13" s="242"/>
      <c r="I13" s="241"/>
      <c r="J13" s="240"/>
      <c r="K13" s="240"/>
      <c r="L13" s="240"/>
      <c r="M13" s="240"/>
      <c r="N13" s="241"/>
      <c r="O13" s="240"/>
      <c r="P13" s="5" t="s">
        <v>463</v>
      </c>
      <c r="Q13" s="5" t="s">
        <v>464</v>
      </c>
      <c r="R13" s="6" t="s">
        <v>465</v>
      </c>
      <c r="S13" s="5" t="s">
        <v>463</v>
      </c>
      <c r="T13" s="5" t="s">
        <v>464</v>
      </c>
      <c r="U13" s="6" t="s">
        <v>465</v>
      </c>
      <c r="V13" s="5" t="s">
        <v>463</v>
      </c>
      <c r="W13" s="5" t="s">
        <v>464</v>
      </c>
      <c r="X13" s="6" t="s">
        <v>465</v>
      </c>
      <c r="Y13" s="5" t="s">
        <v>463</v>
      </c>
      <c r="Z13" s="5" t="s">
        <v>464</v>
      </c>
      <c r="AA13" s="6" t="s">
        <v>465</v>
      </c>
      <c r="AB13" s="5" t="s">
        <v>463</v>
      </c>
      <c r="AC13" s="5" t="s">
        <v>464</v>
      </c>
      <c r="AD13" s="6" t="s">
        <v>465</v>
      </c>
      <c r="AE13" s="237"/>
      <c r="AF13" s="237"/>
      <c r="AG13" s="237"/>
      <c r="AH13" s="236"/>
      <c r="AI13" s="236"/>
      <c r="AJ13" s="237"/>
      <c r="AL13" s="123"/>
    </row>
    <row r="14" spans="1:38" s="138" customFormat="1" ht="33.75" customHeight="1">
      <c r="A14" s="148">
        <v>1</v>
      </c>
      <c r="B14" s="98">
        <v>395</v>
      </c>
      <c r="C14" s="175">
        <v>0.4930555555555556</v>
      </c>
      <c r="D14" s="86">
        <v>10030470</v>
      </c>
      <c r="E14" s="85" t="s">
        <v>114</v>
      </c>
      <c r="F14" s="87" t="s">
        <v>390</v>
      </c>
      <c r="G14" s="83" t="s">
        <v>54</v>
      </c>
      <c r="H14" s="86" t="s">
        <v>393</v>
      </c>
      <c r="I14" s="87" t="s">
        <v>391</v>
      </c>
      <c r="J14" s="174" t="s">
        <v>371</v>
      </c>
      <c r="K14" s="86" t="s">
        <v>110</v>
      </c>
      <c r="L14" s="86" t="s">
        <v>386</v>
      </c>
      <c r="M14" s="86" t="s">
        <v>80</v>
      </c>
      <c r="N14" s="86" t="s">
        <v>489</v>
      </c>
      <c r="O14" s="89" t="s">
        <v>388</v>
      </c>
      <c r="P14" s="149">
        <v>271</v>
      </c>
      <c r="Q14" s="202">
        <f aca="true" t="shared" si="0" ref="Q14:Q31">ROUND(P14/3.8-IF($AE14=1,2,IF($AE14=2,3,0)),3)</f>
        <v>71.316</v>
      </c>
      <c r="R14" s="203">
        <f>RANK(Q14,Q$14:Q$32,0)</f>
        <v>1</v>
      </c>
      <c r="S14" s="204">
        <v>273.5</v>
      </c>
      <c r="T14" s="202">
        <f aca="true" t="shared" si="1" ref="T14:T31">ROUND(S14/3.8-IF($AE14=1,2,IF($AE14=2,3,0)),3)</f>
        <v>71.974</v>
      </c>
      <c r="U14" s="203">
        <f>RANK(T14,T$14:T$32,0)</f>
        <v>1</v>
      </c>
      <c r="V14" s="204">
        <v>258.5</v>
      </c>
      <c r="W14" s="202">
        <f aca="true" t="shared" si="2" ref="W14:W31">ROUND(V14/3.8-IF($AE14=1,2,IF($AE14=2,3,0)),3)</f>
        <v>68.026</v>
      </c>
      <c r="X14" s="203">
        <f>RANK(W14,W$14:W$32,0)</f>
        <v>2</v>
      </c>
      <c r="Y14" s="204">
        <v>266</v>
      </c>
      <c r="Z14" s="202">
        <f aca="true" t="shared" si="3" ref="Z14:Z31">ROUND(Y14/3.8-IF($AE14=1,2,IF($AE14=2,3,0)),3)</f>
        <v>70</v>
      </c>
      <c r="AA14" s="203">
        <f>RANK(Z14,Z$14:Z$32,0)</f>
        <v>1</v>
      </c>
      <c r="AB14" s="204">
        <v>263.5</v>
      </c>
      <c r="AC14" s="202">
        <f aca="true" t="shared" si="4" ref="AC14:AC31">ROUND(AB14/3.8-IF($AE14=1,2,IF($AE14=2,3,0)),3)</f>
        <v>69.342</v>
      </c>
      <c r="AD14" s="203">
        <f>RANK(AC14,AC$14:AC$32,0)</f>
        <v>1</v>
      </c>
      <c r="AE14" s="205"/>
      <c r="AF14" s="205"/>
      <c r="AG14" s="205"/>
      <c r="AH14" s="206">
        <f aca="true" t="shared" si="5" ref="AH14:AH31">(S14+V14+Y14+P14+AB14)/5</f>
        <v>266.5</v>
      </c>
      <c r="AI14" s="202">
        <f aca="true" t="shared" si="6" ref="AI14:AI31">ROUND(((T14+W14+Z14+Q14+AC14)/5)-((AF14*2)/3.8),3)</f>
        <v>70.132</v>
      </c>
      <c r="AJ14" s="207">
        <v>13200</v>
      </c>
      <c r="AK14" s="76"/>
      <c r="AL14" s="137"/>
    </row>
    <row r="15" spans="1:38" s="138" customFormat="1" ht="33.75" customHeight="1">
      <c r="A15" s="148">
        <v>2</v>
      </c>
      <c r="B15" s="83">
        <v>391</v>
      </c>
      <c r="C15" s="175">
        <v>0.667361111111111</v>
      </c>
      <c r="D15" s="86">
        <v>10079170</v>
      </c>
      <c r="E15" s="85" t="s">
        <v>177</v>
      </c>
      <c r="F15" s="85" t="s">
        <v>178</v>
      </c>
      <c r="G15" s="83" t="s">
        <v>54</v>
      </c>
      <c r="H15" s="86" t="s">
        <v>179</v>
      </c>
      <c r="I15" s="87" t="s">
        <v>180</v>
      </c>
      <c r="J15" s="88" t="s">
        <v>181</v>
      </c>
      <c r="K15" s="86" t="s">
        <v>110</v>
      </c>
      <c r="L15" s="86" t="s">
        <v>100</v>
      </c>
      <c r="M15" s="86" t="s">
        <v>121</v>
      </c>
      <c r="N15" s="86" t="s">
        <v>71</v>
      </c>
      <c r="O15" s="89" t="s">
        <v>182</v>
      </c>
      <c r="P15" s="149">
        <v>256</v>
      </c>
      <c r="Q15" s="209">
        <f t="shared" si="0"/>
        <v>67.368</v>
      </c>
      <c r="R15" s="203">
        <f aca="true" t="shared" si="7" ref="R15:R31">RANK(Q15,Q$14:Q$32,0)</f>
        <v>3</v>
      </c>
      <c r="S15" s="149">
        <v>259</v>
      </c>
      <c r="T15" s="209">
        <f t="shared" si="1"/>
        <v>68.158</v>
      </c>
      <c r="U15" s="203">
        <f aca="true" t="shared" si="8" ref="U15:U31">RANK(T15,T$14:T$32,0)</f>
        <v>2</v>
      </c>
      <c r="V15" s="149">
        <v>262.5</v>
      </c>
      <c r="W15" s="209">
        <f t="shared" si="2"/>
        <v>69.079</v>
      </c>
      <c r="X15" s="203">
        <f aca="true" t="shared" si="9" ref="X15:X31">RANK(W15,W$14:W$32,0)</f>
        <v>1</v>
      </c>
      <c r="Y15" s="149">
        <v>250.5</v>
      </c>
      <c r="Z15" s="209">
        <f t="shared" si="3"/>
        <v>65.921</v>
      </c>
      <c r="AA15" s="203">
        <f aca="true" t="shared" si="10" ref="AA15:AA31">RANK(Z15,Z$14:Z$32,0)</f>
        <v>7</v>
      </c>
      <c r="AB15" s="149">
        <v>262</v>
      </c>
      <c r="AC15" s="209">
        <f t="shared" si="4"/>
        <v>68.947</v>
      </c>
      <c r="AD15" s="203">
        <f aca="true" t="shared" si="11" ref="AD15:AD31">RANK(AC15,AC$14:AC$32,0)</f>
        <v>2</v>
      </c>
      <c r="AE15" s="151"/>
      <c r="AF15" s="151"/>
      <c r="AG15" s="151"/>
      <c r="AH15" s="214">
        <f t="shared" si="5"/>
        <v>258</v>
      </c>
      <c r="AI15" s="209">
        <f t="shared" si="6"/>
        <v>67.895</v>
      </c>
      <c r="AJ15" s="207">
        <v>10000</v>
      </c>
      <c r="AK15" s="76"/>
      <c r="AL15" s="140"/>
    </row>
    <row r="16" spans="1:39" s="138" customFormat="1" ht="33.75" customHeight="1">
      <c r="A16" s="148">
        <v>3</v>
      </c>
      <c r="B16" s="83">
        <v>387</v>
      </c>
      <c r="C16" s="175">
        <v>0.643055555555555</v>
      </c>
      <c r="D16" s="86">
        <v>10071614</v>
      </c>
      <c r="E16" s="85" t="s">
        <v>124</v>
      </c>
      <c r="F16" s="85" t="s">
        <v>125</v>
      </c>
      <c r="G16" s="83" t="s">
        <v>54</v>
      </c>
      <c r="H16" s="86" t="s">
        <v>126</v>
      </c>
      <c r="I16" s="87" t="s">
        <v>127</v>
      </c>
      <c r="J16" s="88" t="s">
        <v>128</v>
      </c>
      <c r="K16" s="86" t="s">
        <v>129</v>
      </c>
      <c r="L16" s="86" t="s">
        <v>120</v>
      </c>
      <c r="M16" s="86" t="s">
        <v>130</v>
      </c>
      <c r="N16" s="86" t="s">
        <v>71</v>
      </c>
      <c r="O16" s="89" t="s">
        <v>131</v>
      </c>
      <c r="P16" s="149">
        <v>261.5</v>
      </c>
      <c r="Q16" s="209">
        <f t="shared" si="0"/>
        <v>68.816</v>
      </c>
      <c r="R16" s="203">
        <f t="shared" si="7"/>
        <v>2</v>
      </c>
      <c r="S16" s="149">
        <v>257</v>
      </c>
      <c r="T16" s="209">
        <f t="shared" si="1"/>
        <v>67.632</v>
      </c>
      <c r="U16" s="203">
        <f t="shared" si="8"/>
        <v>4</v>
      </c>
      <c r="V16" s="149">
        <v>249</v>
      </c>
      <c r="W16" s="209">
        <f t="shared" si="2"/>
        <v>65.526</v>
      </c>
      <c r="X16" s="203">
        <f t="shared" si="9"/>
        <v>7</v>
      </c>
      <c r="Y16" s="149">
        <v>257</v>
      </c>
      <c r="Z16" s="209">
        <f t="shared" si="3"/>
        <v>67.632</v>
      </c>
      <c r="AA16" s="203">
        <f t="shared" si="10"/>
        <v>3</v>
      </c>
      <c r="AB16" s="149">
        <v>247</v>
      </c>
      <c r="AC16" s="209">
        <f t="shared" si="4"/>
        <v>65</v>
      </c>
      <c r="AD16" s="203">
        <f t="shared" si="11"/>
        <v>5</v>
      </c>
      <c r="AE16" s="151"/>
      <c r="AF16" s="151"/>
      <c r="AG16" s="151"/>
      <c r="AH16" s="214">
        <f t="shared" si="5"/>
        <v>254.3</v>
      </c>
      <c r="AI16" s="209">
        <f t="shared" si="6"/>
        <v>66.921</v>
      </c>
      <c r="AJ16" s="207">
        <v>8000</v>
      </c>
      <c r="AK16" s="139"/>
      <c r="AL16" s="137"/>
      <c r="AM16" s="14"/>
    </row>
    <row r="17" spans="1:38" s="138" customFormat="1" ht="33.75" customHeight="1">
      <c r="A17" s="148">
        <v>4</v>
      </c>
      <c r="B17" s="86">
        <v>380</v>
      </c>
      <c r="C17" s="175">
        <v>0.509722222222222</v>
      </c>
      <c r="D17" s="232">
        <v>10095042</v>
      </c>
      <c r="E17" s="85" t="s">
        <v>52</v>
      </c>
      <c r="F17" s="85" t="s">
        <v>53</v>
      </c>
      <c r="G17" s="83" t="s">
        <v>54</v>
      </c>
      <c r="H17" s="86" t="s">
        <v>55</v>
      </c>
      <c r="I17" s="87" t="s">
        <v>56</v>
      </c>
      <c r="J17" s="88" t="s">
        <v>57</v>
      </c>
      <c r="K17" s="86" t="s">
        <v>58</v>
      </c>
      <c r="L17" s="86" t="s">
        <v>59</v>
      </c>
      <c r="M17" s="86" t="s">
        <v>60</v>
      </c>
      <c r="N17" s="86" t="s">
        <v>61</v>
      </c>
      <c r="O17" s="89" t="s">
        <v>62</v>
      </c>
      <c r="P17" s="149">
        <v>248.5</v>
      </c>
      <c r="Q17" s="209">
        <f t="shared" si="0"/>
        <v>65.395</v>
      </c>
      <c r="R17" s="203">
        <f t="shared" si="7"/>
        <v>6</v>
      </c>
      <c r="S17" s="149">
        <v>254.5</v>
      </c>
      <c r="T17" s="209">
        <f t="shared" si="1"/>
        <v>66.974</v>
      </c>
      <c r="U17" s="203">
        <f t="shared" si="8"/>
        <v>6</v>
      </c>
      <c r="V17" s="149">
        <v>255.5</v>
      </c>
      <c r="W17" s="209">
        <f t="shared" si="2"/>
        <v>67.237</v>
      </c>
      <c r="X17" s="203">
        <f t="shared" si="9"/>
        <v>4</v>
      </c>
      <c r="Y17" s="149">
        <v>260.5</v>
      </c>
      <c r="Z17" s="209">
        <f t="shared" si="3"/>
        <v>68.553</v>
      </c>
      <c r="AA17" s="203">
        <f t="shared" si="10"/>
        <v>2</v>
      </c>
      <c r="AB17" s="149">
        <v>248</v>
      </c>
      <c r="AC17" s="209">
        <f t="shared" si="4"/>
        <v>65.263</v>
      </c>
      <c r="AD17" s="203">
        <f t="shared" si="11"/>
        <v>3</v>
      </c>
      <c r="AE17" s="151"/>
      <c r="AF17" s="151"/>
      <c r="AG17" s="151"/>
      <c r="AH17" s="214">
        <f t="shared" si="5"/>
        <v>253.4</v>
      </c>
      <c r="AI17" s="209">
        <f t="shared" si="6"/>
        <v>66.684</v>
      </c>
      <c r="AJ17" s="205">
        <v>6000</v>
      </c>
      <c r="AK17" s="76"/>
      <c r="AL17" s="137"/>
    </row>
    <row r="18" spans="1:39" s="138" customFormat="1" ht="33.75" customHeight="1">
      <c r="A18" s="148">
        <v>5</v>
      </c>
      <c r="B18" s="83">
        <v>393</v>
      </c>
      <c r="C18" s="175">
        <v>0.6041666666666666</v>
      </c>
      <c r="D18" s="86">
        <v>10080582</v>
      </c>
      <c r="E18" s="85" t="s">
        <v>326</v>
      </c>
      <c r="F18" s="85" t="s">
        <v>325</v>
      </c>
      <c r="G18" s="83" t="s">
        <v>54</v>
      </c>
      <c r="H18" s="86" t="s">
        <v>327</v>
      </c>
      <c r="I18" s="87" t="s">
        <v>328</v>
      </c>
      <c r="J18" s="88" t="s">
        <v>329</v>
      </c>
      <c r="K18" s="86" t="s">
        <v>58</v>
      </c>
      <c r="L18" s="86" t="s">
        <v>59</v>
      </c>
      <c r="M18" s="86" t="s">
        <v>221</v>
      </c>
      <c r="N18" s="86" t="s">
        <v>81</v>
      </c>
      <c r="O18" s="89" t="s">
        <v>241</v>
      </c>
      <c r="P18" s="149">
        <v>249.5</v>
      </c>
      <c r="Q18" s="209">
        <f t="shared" si="0"/>
        <v>65.658</v>
      </c>
      <c r="R18" s="203">
        <f t="shared" si="7"/>
        <v>5</v>
      </c>
      <c r="S18" s="149">
        <v>257.5</v>
      </c>
      <c r="T18" s="209">
        <f t="shared" si="1"/>
        <v>67.763</v>
      </c>
      <c r="U18" s="203">
        <f t="shared" si="8"/>
        <v>3</v>
      </c>
      <c r="V18" s="149">
        <v>258</v>
      </c>
      <c r="W18" s="209">
        <f t="shared" si="2"/>
        <v>67.895</v>
      </c>
      <c r="X18" s="203">
        <f t="shared" si="9"/>
        <v>3</v>
      </c>
      <c r="Y18" s="149">
        <v>253.5</v>
      </c>
      <c r="Z18" s="209">
        <f t="shared" si="3"/>
        <v>66.711</v>
      </c>
      <c r="AA18" s="203">
        <f t="shared" si="10"/>
        <v>4</v>
      </c>
      <c r="AB18" s="149">
        <v>247.5</v>
      </c>
      <c r="AC18" s="209">
        <f t="shared" si="4"/>
        <v>65.132</v>
      </c>
      <c r="AD18" s="203">
        <f t="shared" si="11"/>
        <v>4</v>
      </c>
      <c r="AE18" s="151"/>
      <c r="AF18" s="151"/>
      <c r="AG18" s="151"/>
      <c r="AH18" s="214">
        <f t="shared" si="5"/>
        <v>253.2</v>
      </c>
      <c r="AI18" s="209">
        <f t="shared" si="6"/>
        <v>66.632</v>
      </c>
      <c r="AJ18" s="207">
        <v>2800</v>
      </c>
      <c r="AK18" s="76"/>
      <c r="AL18" s="137"/>
      <c r="AM18" s="14"/>
    </row>
    <row r="19" spans="1:38" s="138" customFormat="1" ht="33.75" customHeight="1">
      <c r="A19" s="148">
        <v>6</v>
      </c>
      <c r="B19" s="98">
        <v>396</v>
      </c>
      <c r="C19" s="175">
        <v>0.672916666666667</v>
      </c>
      <c r="D19" s="86">
        <v>10010323</v>
      </c>
      <c r="E19" s="85" t="s">
        <v>431</v>
      </c>
      <c r="F19" s="85" t="s">
        <v>432</v>
      </c>
      <c r="G19" s="83" t="s">
        <v>54</v>
      </c>
      <c r="H19" s="92" t="s">
        <v>491</v>
      </c>
      <c r="I19" s="87" t="s">
        <v>434</v>
      </c>
      <c r="J19" s="88" t="s">
        <v>433</v>
      </c>
      <c r="K19" s="86" t="s">
        <v>110</v>
      </c>
      <c r="L19" s="86" t="s">
        <v>100</v>
      </c>
      <c r="M19" s="86" t="s">
        <v>487</v>
      </c>
      <c r="N19" s="86" t="s">
        <v>488</v>
      </c>
      <c r="O19" s="89" t="s">
        <v>435</v>
      </c>
      <c r="P19" s="149">
        <v>252.5</v>
      </c>
      <c r="Q19" s="209">
        <f t="shared" si="0"/>
        <v>66.447</v>
      </c>
      <c r="R19" s="203">
        <f t="shared" si="7"/>
        <v>4</v>
      </c>
      <c r="S19" s="149">
        <v>251.5</v>
      </c>
      <c r="T19" s="209">
        <f t="shared" si="1"/>
        <v>66.184</v>
      </c>
      <c r="U19" s="203">
        <f t="shared" si="8"/>
        <v>7</v>
      </c>
      <c r="V19" s="149">
        <v>254</v>
      </c>
      <c r="W19" s="209">
        <f t="shared" si="2"/>
        <v>66.842</v>
      </c>
      <c r="X19" s="203">
        <f t="shared" si="9"/>
        <v>5</v>
      </c>
      <c r="Y19" s="149">
        <v>253.5</v>
      </c>
      <c r="Z19" s="209">
        <f t="shared" si="3"/>
        <v>66.711</v>
      </c>
      <c r="AA19" s="203">
        <f t="shared" si="10"/>
        <v>4</v>
      </c>
      <c r="AB19" s="149">
        <v>240</v>
      </c>
      <c r="AC19" s="209">
        <f t="shared" si="4"/>
        <v>63.158</v>
      </c>
      <c r="AD19" s="203">
        <f t="shared" si="11"/>
        <v>9</v>
      </c>
      <c r="AE19" s="151"/>
      <c r="AF19" s="151"/>
      <c r="AG19" s="151"/>
      <c r="AH19" s="214">
        <f t="shared" si="5"/>
        <v>250.3</v>
      </c>
      <c r="AI19" s="209">
        <f t="shared" si="6"/>
        <v>65.868</v>
      </c>
      <c r="AJ19" s="207"/>
      <c r="AK19" s="76"/>
      <c r="AL19" s="137"/>
    </row>
    <row r="20" spans="1:38" s="138" customFormat="1" ht="33.75" customHeight="1">
      <c r="A20" s="148">
        <v>7</v>
      </c>
      <c r="B20" s="83">
        <v>386</v>
      </c>
      <c r="C20" s="175">
        <v>0.626388888888889</v>
      </c>
      <c r="D20" s="86">
        <v>10036530</v>
      </c>
      <c r="E20" s="85" t="s">
        <v>114</v>
      </c>
      <c r="F20" s="85" t="s">
        <v>115</v>
      </c>
      <c r="G20" s="83" t="s">
        <v>54</v>
      </c>
      <c r="H20" s="86" t="s">
        <v>116</v>
      </c>
      <c r="I20" s="87" t="s">
        <v>117</v>
      </c>
      <c r="J20" s="88" t="s">
        <v>118</v>
      </c>
      <c r="K20" s="86" t="s">
        <v>119</v>
      </c>
      <c r="L20" s="86" t="s">
        <v>120</v>
      </c>
      <c r="M20" s="86" t="s">
        <v>121</v>
      </c>
      <c r="N20" s="86" t="s">
        <v>71</v>
      </c>
      <c r="O20" s="95" t="s">
        <v>122</v>
      </c>
      <c r="P20" s="149">
        <v>244.5</v>
      </c>
      <c r="Q20" s="209">
        <f t="shared" si="0"/>
        <v>64.342</v>
      </c>
      <c r="R20" s="203">
        <f t="shared" si="7"/>
        <v>9</v>
      </c>
      <c r="S20" s="149">
        <v>255.5</v>
      </c>
      <c r="T20" s="209">
        <f t="shared" si="1"/>
        <v>67.237</v>
      </c>
      <c r="U20" s="203">
        <f t="shared" si="8"/>
        <v>5</v>
      </c>
      <c r="V20" s="149">
        <v>252</v>
      </c>
      <c r="W20" s="209">
        <f t="shared" si="2"/>
        <v>66.316</v>
      </c>
      <c r="X20" s="203">
        <f t="shared" si="9"/>
        <v>6</v>
      </c>
      <c r="Y20" s="149">
        <v>251.5</v>
      </c>
      <c r="Z20" s="209">
        <f t="shared" si="3"/>
        <v>66.184</v>
      </c>
      <c r="AA20" s="203">
        <f t="shared" si="10"/>
        <v>6</v>
      </c>
      <c r="AB20" s="149">
        <v>246.5</v>
      </c>
      <c r="AC20" s="209">
        <f t="shared" si="4"/>
        <v>64.868</v>
      </c>
      <c r="AD20" s="203">
        <f t="shared" si="11"/>
        <v>6</v>
      </c>
      <c r="AE20" s="151"/>
      <c r="AF20" s="151"/>
      <c r="AG20" s="151"/>
      <c r="AH20" s="214">
        <f t="shared" si="5"/>
        <v>250</v>
      </c>
      <c r="AI20" s="209">
        <f t="shared" si="6"/>
        <v>65.789</v>
      </c>
      <c r="AJ20" s="205"/>
      <c r="AK20" s="76"/>
      <c r="AL20" s="137"/>
    </row>
    <row r="21" spans="1:39" s="138" customFormat="1" ht="33.75" customHeight="1">
      <c r="A21" s="148">
        <v>8</v>
      </c>
      <c r="B21" s="86">
        <v>385</v>
      </c>
      <c r="C21" s="175">
        <v>0.689583333333333</v>
      </c>
      <c r="D21" s="92" t="s">
        <v>603</v>
      </c>
      <c r="E21" s="85" t="s">
        <v>105</v>
      </c>
      <c r="F21" s="85" t="s">
        <v>106</v>
      </c>
      <c r="G21" s="83" t="s">
        <v>54</v>
      </c>
      <c r="H21" s="86" t="s">
        <v>107</v>
      </c>
      <c r="I21" s="87" t="s">
        <v>108</v>
      </c>
      <c r="J21" s="88" t="s">
        <v>109</v>
      </c>
      <c r="K21" s="86" t="s">
        <v>110</v>
      </c>
      <c r="L21" s="86" t="s">
        <v>111</v>
      </c>
      <c r="M21" s="86" t="s">
        <v>101</v>
      </c>
      <c r="N21" s="86" t="s">
        <v>71</v>
      </c>
      <c r="O21" s="89" t="s">
        <v>112</v>
      </c>
      <c r="P21" s="149">
        <v>248.5</v>
      </c>
      <c r="Q21" s="209">
        <f t="shared" si="0"/>
        <v>65.395</v>
      </c>
      <c r="R21" s="203">
        <f t="shared" si="7"/>
        <v>6</v>
      </c>
      <c r="S21" s="149">
        <v>244</v>
      </c>
      <c r="T21" s="209">
        <f t="shared" si="1"/>
        <v>64.211</v>
      </c>
      <c r="U21" s="203">
        <f t="shared" si="8"/>
        <v>11</v>
      </c>
      <c r="V21" s="149">
        <v>242.5</v>
      </c>
      <c r="W21" s="209">
        <f t="shared" si="2"/>
        <v>63.816</v>
      </c>
      <c r="X21" s="203">
        <f t="shared" si="9"/>
        <v>8</v>
      </c>
      <c r="Y21" s="149">
        <v>246.5</v>
      </c>
      <c r="Z21" s="209">
        <f t="shared" si="3"/>
        <v>64.868</v>
      </c>
      <c r="AA21" s="203">
        <f t="shared" si="10"/>
        <v>9</v>
      </c>
      <c r="AB21" s="149">
        <v>246.5</v>
      </c>
      <c r="AC21" s="209">
        <f t="shared" si="4"/>
        <v>64.868</v>
      </c>
      <c r="AD21" s="203">
        <f t="shared" si="11"/>
        <v>6</v>
      </c>
      <c r="AE21" s="151"/>
      <c r="AF21" s="151"/>
      <c r="AG21" s="151"/>
      <c r="AH21" s="214">
        <f t="shared" si="5"/>
        <v>245.6</v>
      </c>
      <c r="AI21" s="209">
        <f t="shared" si="6"/>
        <v>64.632</v>
      </c>
      <c r="AJ21" s="205"/>
      <c r="AK21" s="139"/>
      <c r="AL21" s="137"/>
      <c r="AM21" s="14"/>
    </row>
    <row r="22" spans="1:38" s="138" customFormat="1" ht="33.75" customHeight="1">
      <c r="A22" s="148">
        <v>9</v>
      </c>
      <c r="B22" s="83">
        <v>394</v>
      </c>
      <c r="C22" s="175">
        <v>0.6097222222222222</v>
      </c>
      <c r="D22" s="86">
        <v>10115076</v>
      </c>
      <c r="E22" s="85" t="s">
        <v>331</v>
      </c>
      <c r="F22" s="85" t="s">
        <v>332</v>
      </c>
      <c r="G22" s="83" t="s">
        <v>54</v>
      </c>
      <c r="H22" s="86" t="s">
        <v>333</v>
      </c>
      <c r="I22" s="87" t="s">
        <v>334</v>
      </c>
      <c r="J22" s="88" t="s">
        <v>197</v>
      </c>
      <c r="K22" s="86" t="s">
        <v>156</v>
      </c>
      <c r="L22" s="86" t="s">
        <v>120</v>
      </c>
      <c r="M22" s="86" t="s">
        <v>273</v>
      </c>
      <c r="N22" s="86" t="s">
        <v>71</v>
      </c>
      <c r="O22" s="89" t="s">
        <v>335</v>
      </c>
      <c r="P22" s="149">
        <v>244</v>
      </c>
      <c r="Q22" s="209">
        <f t="shared" si="0"/>
        <v>64.211</v>
      </c>
      <c r="R22" s="203">
        <f t="shared" si="7"/>
        <v>10</v>
      </c>
      <c r="S22" s="149">
        <v>249</v>
      </c>
      <c r="T22" s="209">
        <f t="shared" si="1"/>
        <v>65.526</v>
      </c>
      <c r="U22" s="203">
        <f t="shared" si="8"/>
        <v>8</v>
      </c>
      <c r="V22" s="149">
        <v>235.5</v>
      </c>
      <c r="W22" s="209">
        <f t="shared" si="2"/>
        <v>61.974</v>
      </c>
      <c r="X22" s="203">
        <f t="shared" si="9"/>
        <v>12</v>
      </c>
      <c r="Y22" s="149">
        <v>248.5</v>
      </c>
      <c r="Z22" s="209">
        <f t="shared" si="3"/>
        <v>65.395</v>
      </c>
      <c r="AA22" s="203">
        <f t="shared" si="10"/>
        <v>8</v>
      </c>
      <c r="AB22" s="149">
        <v>237.5</v>
      </c>
      <c r="AC22" s="209">
        <f t="shared" si="4"/>
        <v>62.5</v>
      </c>
      <c r="AD22" s="203">
        <f t="shared" si="11"/>
        <v>11</v>
      </c>
      <c r="AE22" s="151"/>
      <c r="AF22" s="151"/>
      <c r="AG22" s="151"/>
      <c r="AH22" s="214">
        <f t="shared" si="5"/>
        <v>242.9</v>
      </c>
      <c r="AI22" s="209">
        <f t="shared" si="6"/>
        <v>63.921</v>
      </c>
      <c r="AJ22" s="207"/>
      <c r="AK22" s="76"/>
      <c r="AL22" s="137"/>
    </row>
    <row r="23" spans="1:38" s="138" customFormat="1" ht="33.75" customHeight="1">
      <c r="A23" s="148">
        <v>10</v>
      </c>
      <c r="B23" s="86">
        <v>381</v>
      </c>
      <c r="C23" s="175">
        <v>0.65625</v>
      </c>
      <c r="D23" s="86" t="s">
        <v>63</v>
      </c>
      <c r="E23" s="85" t="s">
        <v>64</v>
      </c>
      <c r="F23" s="85" t="s">
        <v>65</v>
      </c>
      <c r="G23" s="83" t="s">
        <v>54</v>
      </c>
      <c r="H23" s="86" t="s">
        <v>66</v>
      </c>
      <c r="I23" s="87" t="s">
        <v>67</v>
      </c>
      <c r="J23" s="88" t="s">
        <v>68</v>
      </c>
      <c r="K23" s="86" t="s">
        <v>69</v>
      </c>
      <c r="L23" s="86" t="s">
        <v>59</v>
      </c>
      <c r="M23" s="86" t="s">
        <v>70</v>
      </c>
      <c r="N23" s="86" t="s">
        <v>71</v>
      </c>
      <c r="O23" s="89" t="s">
        <v>72</v>
      </c>
      <c r="P23" s="149">
        <v>245</v>
      </c>
      <c r="Q23" s="209">
        <f t="shared" si="0"/>
        <v>64.474</v>
      </c>
      <c r="R23" s="203">
        <f t="shared" si="7"/>
        <v>8</v>
      </c>
      <c r="S23" s="149">
        <v>241.5</v>
      </c>
      <c r="T23" s="209">
        <f t="shared" si="1"/>
        <v>63.553</v>
      </c>
      <c r="U23" s="203">
        <f t="shared" si="8"/>
        <v>13</v>
      </c>
      <c r="V23" s="149">
        <v>236</v>
      </c>
      <c r="W23" s="209">
        <f t="shared" si="2"/>
        <v>62.105</v>
      </c>
      <c r="X23" s="203">
        <f t="shared" si="9"/>
        <v>11</v>
      </c>
      <c r="Y23" s="149">
        <v>245.5</v>
      </c>
      <c r="Z23" s="209">
        <f t="shared" si="3"/>
        <v>64.605</v>
      </c>
      <c r="AA23" s="203">
        <f t="shared" si="10"/>
        <v>10</v>
      </c>
      <c r="AB23" s="149">
        <v>236.5</v>
      </c>
      <c r="AC23" s="209">
        <f t="shared" si="4"/>
        <v>62.237</v>
      </c>
      <c r="AD23" s="203">
        <f t="shared" si="11"/>
        <v>14</v>
      </c>
      <c r="AE23" s="151"/>
      <c r="AF23" s="151"/>
      <c r="AG23" s="151"/>
      <c r="AH23" s="214">
        <f t="shared" si="5"/>
        <v>240.9</v>
      </c>
      <c r="AI23" s="209">
        <f t="shared" si="6"/>
        <v>63.395</v>
      </c>
      <c r="AJ23" s="205"/>
      <c r="AK23" s="76"/>
      <c r="AL23" s="137"/>
    </row>
    <row r="24" spans="1:38" s="138" customFormat="1" ht="33.75" customHeight="1">
      <c r="A24" s="148">
        <v>11</v>
      </c>
      <c r="B24" s="86">
        <v>389</v>
      </c>
      <c r="C24" s="175">
        <v>0.684027777777778</v>
      </c>
      <c r="D24" s="92" t="s">
        <v>134</v>
      </c>
      <c r="E24" s="85" t="s">
        <v>161</v>
      </c>
      <c r="F24" s="85" t="s">
        <v>162</v>
      </c>
      <c r="G24" s="83" t="s">
        <v>54</v>
      </c>
      <c r="H24" s="92" t="s">
        <v>163</v>
      </c>
      <c r="I24" s="87" t="s">
        <v>164</v>
      </c>
      <c r="J24" s="88" t="s">
        <v>165</v>
      </c>
      <c r="K24" s="86" t="s">
        <v>69</v>
      </c>
      <c r="L24" s="86" t="s">
        <v>59</v>
      </c>
      <c r="M24" s="86" t="s">
        <v>60</v>
      </c>
      <c r="N24" s="86" t="s">
        <v>71</v>
      </c>
      <c r="O24" s="89" t="s">
        <v>166</v>
      </c>
      <c r="P24" s="149">
        <v>244</v>
      </c>
      <c r="Q24" s="209">
        <f t="shared" si="0"/>
        <v>64.211</v>
      </c>
      <c r="R24" s="203">
        <f t="shared" si="7"/>
        <v>10</v>
      </c>
      <c r="S24" s="149">
        <v>241.5</v>
      </c>
      <c r="T24" s="209">
        <f t="shared" si="1"/>
        <v>63.553</v>
      </c>
      <c r="U24" s="203">
        <f t="shared" si="8"/>
        <v>13</v>
      </c>
      <c r="V24" s="149">
        <v>234</v>
      </c>
      <c r="W24" s="209">
        <f t="shared" si="2"/>
        <v>61.579</v>
      </c>
      <c r="X24" s="203">
        <f t="shared" si="9"/>
        <v>13</v>
      </c>
      <c r="Y24" s="149">
        <v>245.5</v>
      </c>
      <c r="Z24" s="209">
        <f t="shared" si="3"/>
        <v>64.605</v>
      </c>
      <c r="AA24" s="203">
        <f t="shared" si="10"/>
        <v>10</v>
      </c>
      <c r="AB24" s="149">
        <v>237.5</v>
      </c>
      <c r="AC24" s="209">
        <f t="shared" si="4"/>
        <v>62.5</v>
      </c>
      <c r="AD24" s="203">
        <f t="shared" si="11"/>
        <v>11</v>
      </c>
      <c r="AE24" s="151"/>
      <c r="AF24" s="151"/>
      <c r="AG24" s="151"/>
      <c r="AH24" s="214">
        <f t="shared" si="5"/>
        <v>240.5</v>
      </c>
      <c r="AI24" s="209">
        <f t="shared" si="6"/>
        <v>63.29</v>
      </c>
      <c r="AJ24" s="207"/>
      <c r="AK24" s="139"/>
      <c r="AL24" s="137"/>
    </row>
    <row r="25" spans="1:39" s="138" customFormat="1" ht="33.75" customHeight="1">
      <c r="A25" s="148">
        <v>12</v>
      </c>
      <c r="B25" s="98">
        <v>399</v>
      </c>
      <c r="C25" s="175">
        <v>0.678472222222222</v>
      </c>
      <c r="D25" s="86" t="s">
        <v>430</v>
      </c>
      <c r="E25" s="85" t="s">
        <v>177</v>
      </c>
      <c r="F25" s="85" t="s">
        <v>504</v>
      </c>
      <c r="G25" s="83" t="s">
        <v>54</v>
      </c>
      <c r="H25" s="92" t="s">
        <v>503</v>
      </c>
      <c r="I25" s="87" t="s">
        <v>505</v>
      </c>
      <c r="J25" s="88" t="s">
        <v>506</v>
      </c>
      <c r="K25" s="86" t="s">
        <v>119</v>
      </c>
      <c r="L25" s="86" t="s">
        <v>207</v>
      </c>
      <c r="M25" s="86" t="s">
        <v>507</v>
      </c>
      <c r="N25" s="86" t="s">
        <v>489</v>
      </c>
      <c r="O25" s="89" t="s">
        <v>508</v>
      </c>
      <c r="P25" s="149">
        <v>232</v>
      </c>
      <c r="Q25" s="209">
        <f t="shared" si="0"/>
        <v>61.053</v>
      </c>
      <c r="R25" s="203">
        <f t="shared" si="7"/>
        <v>12</v>
      </c>
      <c r="S25" s="149">
        <v>246.5</v>
      </c>
      <c r="T25" s="209">
        <f t="shared" si="1"/>
        <v>64.868</v>
      </c>
      <c r="U25" s="203">
        <f t="shared" si="8"/>
        <v>9</v>
      </c>
      <c r="V25" s="149">
        <v>242</v>
      </c>
      <c r="W25" s="209">
        <f t="shared" si="2"/>
        <v>63.684</v>
      </c>
      <c r="X25" s="203">
        <f t="shared" si="9"/>
        <v>9</v>
      </c>
      <c r="Y25" s="149">
        <v>244</v>
      </c>
      <c r="Z25" s="209">
        <f t="shared" si="3"/>
        <v>64.211</v>
      </c>
      <c r="AA25" s="203">
        <f t="shared" si="10"/>
        <v>12</v>
      </c>
      <c r="AB25" s="149">
        <v>237</v>
      </c>
      <c r="AC25" s="209">
        <f t="shared" si="4"/>
        <v>62.368</v>
      </c>
      <c r="AD25" s="203">
        <f t="shared" si="11"/>
        <v>13</v>
      </c>
      <c r="AE25" s="151"/>
      <c r="AF25" s="151"/>
      <c r="AG25" s="151"/>
      <c r="AH25" s="214">
        <f t="shared" si="5"/>
        <v>240.3</v>
      </c>
      <c r="AI25" s="209">
        <f t="shared" si="6"/>
        <v>63.237</v>
      </c>
      <c r="AJ25" s="207"/>
      <c r="AK25" s="76"/>
      <c r="AL25" s="137"/>
      <c r="AM25" s="14"/>
    </row>
    <row r="26" spans="1:38" s="138" customFormat="1" ht="33.75" customHeight="1">
      <c r="A26" s="148">
        <v>13</v>
      </c>
      <c r="B26" s="83">
        <v>390</v>
      </c>
      <c r="C26" s="175">
        <v>0.515277777777778</v>
      </c>
      <c r="D26" s="86" t="s">
        <v>145</v>
      </c>
      <c r="E26" s="85" t="s">
        <v>114</v>
      </c>
      <c r="F26" s="85" t="s">
        <v>168</v>
      </c>
      <c r="G26" s="83" t="s">
        <v>54</v>
      </c>
      <c r="H26" s="86" t="s">
        <v>169</v>
      </c>
      <c r="I26" s="87" t="s">
        <v>170</v>
      </c>
      <c r="J26" s="88" t="s">
        <v>171</v>
      </c>
      <c r="K26" s="86" t="s">
        <v>58</v>
      </c>
      <c r="L26" s="86" t="s">
        <v>59</v>
      </c>
      <c r="M26" s="86" t="s">
        <v>80</v>
      </c>
      <c r="N26" s="86" t="s">
        <v>172</v>
      </c>
      <c r="O26" s="89" t="s">
        <v>173</v>
      </c>
      <c r="P26" s="149">
        <v>229.5</v>
      </c>
      <c r="Q26" s="209">
        <f t="shared" si="0"/>
        <v>60.395</v>
      </c>
      <c r="R26" s="203">
        <f t="shared" si="7"/>
        <v>13</v>
      </c>
      <c r="S26" s="149">
        <v>242.5</v>
      </c>
      <c r="T26" s="209">
        <f t="shared" si="1"/>
        <v>63.816</v>
      </c>
      <c r="U26" s="203">
        <f t="shared" si="8"/>
        <v>12</v>
      </c>
      <c r="V26" s="149">
        <v>236.5</v>
      </c>
      <c r="W26" s="209">
        <f t="shared" si="2"/>
        <v>62.237</v>
      </c>
      <c r="X26" s="203">
        <f t="shared" si="9"/>
        <v>10</v>
      </c>
      <c r="Y26" s="149">
        <v>231</v>
      </c>
      <c r="Z26" s="209">
        <f t="shared" si="3"/>
        <v>60.789</v>
      </c>
      <c r="AA26" s="203">
        <f t="shared" si="10"/>
        <v>16</v>
      </c>
      <c r="AB26" s="149">
        <v>243.5</v>
      </c>
      <c r="AC26" s="209">
        <f t="shared" si="4"/>
        <v>64.079</v>
      </c>
      <c r="AD26" s="203">
        <f t="shared" si="11"/>
        <v>8</v>
      </c>
      <c r="AE26" s="151"/>
      <c r="AF26" s="151"/>
      <c r="AG26" s="151"/>
      <c r="AH26" s="214">
        <f t="shared" si="5"/>
        <v>236.6</v>
      </c>
      <c r="AI26" s="209">
        <f t="shared" si="6"/>
        <v>62.263</v>
      </c>
      <c r="AJ26" s="207"/>
      <c r="AK26" s="76"/>
      <c r="AL26" s="137"/>
    </row>
    <row r="27" spans="1:39" s="138" customFormat="1" ht="33.75" customHeight="1">
      <c r="A27" s="148">
        <v>14</v>
      </c>
      <c r="B27" s="83">
        <v>383</v>
      </c>
      <c r="C27" s="175">
        <v>0.615277777777778</v>
      </c>
      <c r="D27" s="86" t="s">
        <v>73</v>
      </c>
      <c r="E27" s="85" t="s">
        <v>86</v>
      </c>
      <c r="F27" s="85" t="s">
        <v>87</v>
      </c>
      <c r="G27" s="83" t="s">
        <v>54</v>
      </c>
      <c r="H27" s="86" t="s">
        <v>88</v>
      </c>
      <c r="I27" s="87" t="s">
        <v>89</v>
      </c>
      <c r="J27" s="88" t="s">
        <v>90</v>
      </c>
      <c r="K27" s="86" t="s">
        <v>91</v>
      </c>
      <c r="L27" s="86" t="s">
        <v>92</v>
      </c>
      <c r="M27" s="86" t="s">
        <v>60</v>
      </c>
      <c r="N27" s="86" t="s">
        <v>81</v>
      </c>
      <c r="O27" s="91" t="s">
        <v>93</v>
      </c>
      <c r="P27" s="149">
        <v>229</v>
      </c>
      <c r="Q27" s="209">
        <f t="shared" si="0"/>
        <v>60.263</v>
      </c>
      <c r="R27" s="203">
        <f t="shared" si="7"/>
        <v>14</v>
      </c>
      <c r="S27" s="149">
        <v>245.5</v>
      </c>
      <c r="T27" s="209">
        <f t="shared" si="1"/>
        <v>64.605</v>
      </c>
      <c r="U27" s="203">
        <f t="shared" si="8"/>
        <v>10</v>
      </c>
      <c r="V27" s="149">
        <v>227.5</v>
      </c>
      <c r="W27" s="209">
        <f t="shared" si="2"/>
        <v>59.868</v>
      </c>
      <c r="X27" s="203">
        <f t="shared" si="9"/>
        <v>15</v>
      </c>
      <c r="Y27" s="149">
        <v>237</v>
      </c>
      <c r="Z27" s="209">
        <f t="shared" si="3"/>
        <v>62.368</v>
      </c>
      <c r="AA27" s="203">
        <f t="shared" si="10"/>
        <v>13</v>
      </c>
      <c r="AB27" s="149">
        <v>238.5</v>
      </c>
      <c r="AC27" s="209">
        <f t="shared" si="4"/>
        <v>62.763</v>
      </c>
      <c r="AD27" s="203">
        <f t="shared" si="11"/>
        <v>10</v>
      </c>
      <c r="AE27" s="151"/>
      <c r="AF27" s="151"/>
      <c r="AG27" s="151"/>
      <c r="AH27" s="214">
        <f t="shared" si="5"/>
        <v>235.5</v>
      </c>
      <c r="AI27" s="209">
        <f t="shared" si="6"/>
        <v>61.973</v>
      </c>
      <c r="AJ27" s="205"/>
      <c r="AK27" s="139"/>
      <c r="AL27" s="137"/>
      <c r="AM27" s="14"/>
    </row>
    <row r="28" spans="1:38" s="138" customFormat="1" ht="33.75" customHeight="1">
      <c r="A28" s="148">
        <v>15</v>
      </c>
      <c r="B28" s="86">
        <v>388</v>
      </c>
      <c r="C28" s="175">
        <v>0.504166666666667</v>
      </c>
      <c r="D28" s="86" t="s">
        <v>123</v>
      </c>
      <c r="E28" s="85" t="s">
        <v>135</v>
      </c>
      <c r="F28" s="87" t="s">
        <v>136</v>
      </c>
      <c r="G28" s="83" t="s">
        <v>54</v>
      </c>
      <c r="H28" s="86" t="s">
        <v>137</v>
      </c>
      <c r="I28" s="87" t="s">
        <v>138</v>
      </c>
      <c r="J28" s="89" t="s">
        <v>139</v>
      </c>
      <c r="K28" s="86" t="s">
        <v>140</v>
      </c>
      <c r="L28" s="86" t="s">
        <v>141</v>
      </c>
      <c r="M28" s="86" t="s">
        <v>142</v>
      </c>
      <c r="N28" s="86" t="s">
        <v>143</v>
      </c>
      <c r="O28" s="89" t="s">
        <v>144</v>
      </c>
      <c r="P28" s="149">
        <v>227</v>
      </c>
      <c r="Q28" s="202">
        <f t="shared" si="0"/>
        <v>59.737</v>
      </c>
      <c r="R28" s="203">
        <f t="shared" si="7"/>
        <v>15</v>
      </c>
      <c r="S28" s="204">
        <v>230</v>
      </c>
      <c r="T28" s="202">
        <f t="shared" si="1"/>
        <v>60.526</v>
      </c>
      <c r="U28" s="203">
        <f t="shared" si="8"/>
        <v>16</v>
      </c>
      <c r="V28" s="204">
        <v>231.5</v>
      </c>
      <c r="W28" s="202">
        <f t="shared" si="2"/>
        <v>60.921</v>
      </c>
      <c r="X28" s="203">
        <f t="shared" si="9"/>
        <v>14</v>
      </c>
      <c r="Y28" s="204">
        <v>235.5</v>
      </c>
      <c r="Z28" s="202">
        <f t="shared" si="3"/>
        <v>61.974</v>
      </c>
      <c r="AA28" s="203">
        <f t="shared" si="10"/>
        <v>14</v>
      </c>
      <c r="AB28" s="204">
        <v>226.5</v>
      </c>
      <c r="AC28" s="202">
        <f t="shared" si="4"/>
        <v>59.605</v>
      </c>
      <c r="AD28" s="203">
        <f t="shared" si="11"/>
        <v>16</v>
      </c>
      <c r="AE28" s="205"/>
      <c r="AF28" s="205"/>
      <c r="AG28" s="205"/>
      <c r="AH28" s="206">
        <f t="shared" si="5"/>
        <v>230.1</v>
      </c>
      <c r="AI28" s="202">
        <f t="shared" si="6"/>
        <v>60.553</v>
      </c>
      <c r="AJ28" s="207"/>
      <c r="AK28" s="139"/>
      <c r="AL28" s="137"/>
    </row>
    <row r="29" spans="1:38" s="138" customFormat="1" ht="33.75" customHeight="1">
      <c r="A29" s="148">
        <v>16</v>
      </c>
      <c r="B29" s="98">
        <v>398</v>
      </c>
      <c r="C29" s="175">
        <v>0.6375</v>
      </c>
      <c r="D29" s="86" t="s">
        <v>392</v>
      </c>
      <c r="E29" s="85" t="s">
        <v>52</v>
      </c>
      <c r="F29" s="85" t="s">
        <v>498</v>
      </c>
      <c r="G29" s="83" t="s">
        <v>54</v>
      </c>
      <c r="H29" s="92" t="s">
        <v>499</v>
      </c>
      <c r="I29" s="87" t="s">
        <v>500</v>
      </c>
      <c r="J29" s="88" t="s">
        <v>501</v>
      </c>
      <c r="K29" s="86" t="s">
        <v>110</v>
      </c>
      <c r="L29" s="86" t="s">
        <v>100</v>
      </c>
      <c r="M29" s="86" t="s">
        <v>157</v>
      </c>
      <c r="N29" s="86" t="s">
        <v>172</v>
      </c>
      <c r="O29" s="89" t="s">
        <v>502</v>
      </c>
      <c r="P29" s="149">
        <v>215.5</v>
      </c>
      <c r="Q29" s="209">
        <f t="shared" si="0"/>
        <v>56.711</v>
      </c>
      <c r="R29" s="203">
        <f t="shared" si="7"/>
        <v>17</v>
      </c>
      <c r="S29" s="149">
        <v>228.5</v>
      </c>
      <c r="T29" s="209">
        <f t="shared" si="1"/>
        <v>60.132</v>
      </c>
      <c r="U29" s="203">
        <f t="shared" si="8"/>
        <v>17</v>
      </c>
      <c r="V29" s="149">
        <v>227.5</v>
      </c>
      <c r="W29" s="209">
        <f t="shared" si="2"/>
        <v>59.868</v>
      </c>
      <c r="X29" s="203">
        <f t="shared" si="9"/>
        <v>15</v>
      </c>
      <c r="Y29" s="149">
        <v>235.5</v>
      </c>
      <c r="Z29" s="209">
        <f t="shared" si="3"/>
        <v>61.974</v>
      </c>
      <c r="AA29" s="203">
        <f t="shared" si="10"/>
        <v>14</v>
      </c>
      <c r="AB29" s="149">
        <v>224.5</v>
      </c>
      <c r="AC29" s="209">
        <f t="shared" si="4"/>
        <v>59.079</v>
      </c>
      <c r="AD29" s="203">
        <f t="shared" si="11"/>
        <v>17</v>
      </c>
      <c r="AE29" s="151"/>
      <c r="AF29" s="151"/>
      <c r="AG29" s="151"/>
      <c r="AH29" s="214">
        <f t="shared" si="5"/>
        <v>226.3</v>
      </c>
      <c r="AI29" s="209">
        <f t="shared" si="6"/>
        <v>59.553</v>
      </c>
      <c r="AJ29" s="207"/>
      <c r="AK29" s="76"/>
      <c r="AL29" s="137"/>
    </row>
    <row r="30" spans="1:39" s="138" customFormat="1" ht="33.75" customHeight="1">
      <c r="A30" s="148">
        <v>17</v>
      </c>
      <c r="B30" s="98">
        <v>397</v>
      </c>
      <c r="C30" s="175">
        <v>0.526388888888889</v>
      </c>
      <c r="D30" s="86" t="s">
        <v>330</v>
      </c>
      <c r="E30" s="85" t="s">
        <v>481</v>
      </c>
      <c r="F30" s="85" t="s">
        <v>482</v>
      </c>
      <c r="G30" s="83" t="s">
        <v>54</v>
      </c>
      <c r="H30" s="92" t="s">
        <v>483</v>
      </c>
      <c r="I30" s="87" t="s">
        <v>484</v>
      </c>
      <c r="J30" s="88" t="s">
        <v>485</v>
      </c>
      <c r="K30" s="86" t="s">
        <v>486</v>
      </c>
      <c r="L30" s="86" t="s">
        <v>120</v>
      </c>
      <c r="M30" s="86" t="s">
        <v>151</v>
      </c>
      <c r="N30" s="86" t="s">
        <v>158</v>
      </c>
      <c r="O30" s="89" t="s">
        <v>490</v>
      </c>
      <c r="P30" s="149">
        <v>210</v>
      </c>
      <c r="Q30" s="209">
        <f t="shared" si="0"/>
        <v>55.263</v>
      </c>
      <c r="R30" s="203">
        <f t="shared" si="7"/>
        <v>18</v>
      </c>
      <c r="S30" s="149">
        <v>231</v>
      </c>
      <c r="T30" s="209">
        <f t="shared" si="1"/>
        <v>60.789</v>
      </c>
      <c r="U30" s="203">
        <f t="shared" si="8"/>
        <v>15</v>
      </c>
      <c r="V30" s="149">
        <v>212.5</v>
      </c>
      <c r="W30" s="209">
        <f t="shared" si="2"/>
        <v>55.921</v>
      </c>
      <c r="X30" s="203">
        <f t="shared" si="9"/>
        <v>18</v>
      </c>
      <c r="Y30" s="149">
        <v>224.5</v>
      </c>
      <c r="Z30" s="209">
        <f t="shared" si="3"/>
        <v>59.079</v>
      </c>
      <c r="AA30" s="203">
        <f t="shared" si="10"/>
        <v>18</v>
      </c>
      <c r="AB30" s="149">
        <v>234.5</v>
      </c>
      <c r="AC30" s="209">
        <f t="shared" si="4"/>
        <v>61.711</v>
      </c>
      <c r="AD30" s="203">
        <f t="shared" si="11"/>
        <v>15</v>
      </c>
      <c r="AE30" s="151"/>
      <c r="AF30" s="151"/>
      <c r="AG30" s="151"/>
      <c r="AH30" s="214">
        <f t="shared" si="5"/>
        <v>222.5</v>
      </c>
      <c r="AI30" s="209">
        <f t="shared" si="6"/>
        <v>58.553</v>
      </c>
      <c r="AJ30" s="207"/>
      <c r="AK30" s="139"/>
      <c r="AL30" s="137"/>
      <c r="AM30" s="14"/>
    </row>
    <row r="31" spans="1:38" s="138" customFormat="1" ht="33.75" customHeight="1">
      <c r="A31" s="148">
        <v>18</v>
      </c>
      <c r="B31" s="83">
        <v>392</v>
      </c>
      <c r="C31" s="175">
        <v>0.531944444444444</v>
      </c>
      <c r="D31" s="86" t="s">
        <v>160</v>
      </c>
      <c r="E31" s="85" t="s">
        <v>177</v>
      </c>
      <c r="F31" s="85" t="s">
        <v>184</v>
      </c>
      <c r="G31" s="83" t="s">
        <v>54</v>
      </c>
      <c r="H31" s="86" t="s">
        <v>185</v>
      </c>
      <c r="I31" s="87" t="s">
        <v>186</v>
      </c>
      <c r="J31" s="88" t="s">
        <v>187</v>
      </c>
      <c r="K31" s="86" t="s">
        <v>188</v>
      </c>
      <c r="L31" s="86" t="s">
        <v>189</v>
      </c>
      <c r="M31" s="86" t="s">
        <v>190</v>
      </c>
      <c r="N31" s="86" t="s">
        <v>81</v>
      </c>
      <c r="O31" s="89" t="s">
        <v>191</v>
      </c>
      <c r="P31" s="149">
        <v>221.5</v>
      </c>
      <c r="Q31" s="209">
        <f t="shared" si="0"/>
        <v>58.289</v>
      </c>
      <c r="R31" s="203">
        <f t="shared" si="7"/>
        <v>16</v>
      </c>
      <c r="S31" s="149">
        <v>223</v>
      </c>
      <c r="T31" s="209">
        <f t="shared" si="1"/>
        <v>58.684</v>
      </c>
      <c r="U31" s="203">
        <f t="shared" si="8"/>
        <v>18</v>
      </c>
      <c r="V31" s="149">
        <v>218</v>
      </c>
      <c r="W31" s="209">
        <f t="shared" si="2"/>
        <v>57.368</v>
      </c>
      <c r="X31" s="203">
        <f t="shared" si="9"/>
        <v>17</v>
      </c>
      <c r="Y31" s="149">
        <v>231</v>
      </c>
      <c r="Z31" s="209">
        <f t="shared" si="3"/>
        <v>60.789</v>
      </c>
      <c r="AA31" s="203">
        <f t="shared" si="10"/>
        <v>16</v>
      </c>
      <c r="AB31" s="149">
        <v>213.5</v>
      </c>
      <c r="AC31" s="209">
        <f t="shared" si="4"/>
        <v>56.184</v>
      </c>
      <c r="AD31" s="203">
        <f t="shared" si="11"/>
        <v>18</v>
      </c>
      <c r="AE31" s="151"/>
      <c r="AF31" s="151"/>
      <c r="AG31" s="151"/>
      <c r="AH31" s="214">
        <f t="shared" si="5"/>
        <v>221.4</v>
      </c>
      <c r="AI31" s="209">
        <f t="shared" si="6"/>
        <v>58.263</v>
      </c>
      <c r="AJ31" s="207"/>
      <c r="AK31" s="76"/>
      <c r="AL31" s="137"/>
    </row>
    <row r="32" spans="1:38" s="138" customFormat="1" ht="33.75" customHeight="1">
      <c r="A32" s="148"/>
      <c r="B32" s="86">
        <v>384</v>
      </c>
      <c r="C32" s="175">
        <v>0.631944444444444</v>
      </c>
      <c r="D32" s="86" t="s">
        <v>85</v>
      </c>
      <c r="E32" s="85" t="s">
        <v>64</v>
      </c>
      <c r="F32" s="87" t="s">
        <v>95</v>
      </c>
      <c r="G32" s="83" t="s">
        <v>54</v>
      </c>
      <c r="H32" s="86" t="s">
        <v>96</v>
      </c>
      <c r="I32" s="87" t="s">
        <v>97</v>
      </c>
      <c r="J32" s="89" t="s">
        <v>98</v>
      </c>
      <c r="K32" s="93" t="s">
        <v>99</v>
      </c>
      <c r="L32" s="86" t="s">
        <v>100</v>
      </c>
      <c r="M32" s="86" t="s">
        <v>101</v>
      </c>
      <c r="N32" s="86" t="s">
        <v>102</v>
      </c>
      <c r="O32" s="89" t="s">
        <v>103</v>
      </c>
      <c r="P32" s="245" t="s">
        <v>524</v>
      </c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7"/>
      <c r="AJ32" s="205"/>
      <c r="AK32" s="76"/>
      <c r="AL32" s="137"/>
    </row>
    <row r="33" spans="1:39" s="138" customFormat="1" ht="23.25" customHeight="1">
      <c r="A33" s="162"/>
      <c r="B33" s="163"/>
      <c r="C33" s="181"/>
      <c r="D33" s="192"/>
      <c r="E33" s="169"/>
      <c r="F33" s="169"/>
      <c r="G33" s="170"/>
      <c r="H33" s="163"/>
      <c r="I33" s="171"/>
      <c r="J33" s="172"/>
      <c r="K33" s="163"/>
      <c r="L33" s="163"/>
      <c r="M33" s="163"/>
      <c r="N33" s="163"/>
      <c r="O33" s="173"/>
      <c r="P33" s="212"/>
      <c r="Q33" s="210"/>
      <c r="R33" s="213"/>
      <c r="S33" s="212"/>
      <c r="T33" s="210"/>
      <c r="U33" s="213"/>
      <c r="V33" s="212"/>
      <c r="W33" s="210"/>
      <c r="X33" s="213"/>
      <c r="Y33" s="212"/>
      <c r="Z33" s="210"/>
      <c r="AA33" s="213"/>
      <c r="AB33" s="212"/>
      <c r="AC33" s="165"/>
      <c r="AD33" s="166"/>
      <c r="AE33" s="167"/>
      <c r="AF33" s="167"/>
      <c r="AG33" s="167"/>
      <c r="AH33" s="168"/>
      <c r="AI33" s="165"/>
      <c r="AJ33" s="167"/>
      <c r="AK33" s="139"/>
      <c r="AL33" s="137"/>
      <c r="AM33" s="14"/>
    </row>
    <row r="34" spans="1:15" ht="19.5">
      <c r="A34" s="152" t="s">
        <v>466</v>
      </c>
      <c r="B34" s="144"/>
      <c r="C34" s="144"/>
      <c r="D34" s="7"/>
      <c r="E34" s="144"/>
      <c r="F34" s="144"/>
      <c r="G34" s="7"/>
      <c r="H34" s="7"/>
      <c r="I34" s="7"/>
      <c r="J34" s="7"/>
      <c r="K34" s="238"/>
      <c r="L34" s="238"/>
      <c r="M34" s="238"/>
      <c r="N34" s="238"/>
      <c r="O34" s="238"/>
    </row>
  </sheetData>
  <sheetProtection/>
  <mergeCells count="38">
    <mergeCell ref="P32:AI32"/>
    <mergeCell ref="F12:F13"/>
    <mergeCell ref="A1:AJ1"/>
    <mergeCell ref="A2:AJ2"/>
    <mergeCell ref="A4:AJ4"/>
    <mergeCell ref="A5:AJ5"/>
    <mergeCell ref="G6:K6"/>
    <mergeCell ref="G7:K7"/>
    <mergeCell ref="L12:L13"/>
    <mergeCell ref="M6:Q6"/>
    <mergeCell ref="M7:Q7"/>
    <mergeCell ref="M8:Q8"/>
    <mergeCell ref="AI11:AJ11"/>
    <mergeCell ref="A12:A13"/>
    <mergeCell ref="B12:B13"/>
    <mergeCell ref="C12:C13"/>
    <mergeCell ref="D12:D13"/>
    <mergeCell ref="E12:E13"/>
    <mergeCell ref="N12:N13"/>
    <mergeCell ref="O12:O13"/>
    <mergeCell ref="P12:R12"/>
    <mergeCell ref="S12:U12"/>
    <mergeCell ref="V12:X12"/>
    <mergeCell ref="G12:G13"/>
    <mergeCell ref="H12:H13"/>
    <mergeCell ref="I12:I13"/>
    <mergeCell ref="J12:J13"/>
    <mergeCell ref="K12:K13"/>
    <mergeCell ref="AI12:AI13"/>
    <mergeCell ref="AJ12:AJ13"/>
    <mergeCell ref="K34:O34"/>
    <mergeCell ref="Y12:AA12"/>
    <mergeCell ref="AB12:AD12"/>
    <mergeCell ref="AE12:AE13"/>
    <mergeCell ref="AF12:AF13"/>
    <mergeCell ref="AG12:AG13"/>
    <mergeCell ref="AH12:AH13"/>
    <mergeCell ref="M12:M13"/>
  </mergeCells>
  <printOptions/>
  <pageMargins left="0.25" right="0.25" top="0.75" bottom="0.75" header="0.3" footer="0.3"/>
  <pageSetup fitToHeight="0" fitToWidth="1" horizontalDpi="600" verticalDpi="600" orientation="landscape" paperSize="9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Y32"/>
  <sheetViews>
    <sheetView view="pageBreakPreview" zoomScale="75" zoomScaleNormal="75" zoomScaleSheetLayoutView="75" zoomScalePageLayoutView="0" workbookViewId="0" topLeftCell="B4">
      <selection activeCell="AI12" sqref="AI12:AI16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2.87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75390625" style="114" customWidth="1"/>
    <col min="17" max="17" width="8.875" style="114" customWidth="1"/>
    <col min="18" max="18" width="3.75390625" style="114" customWidth="1"/>
    <col min="19" max="19" width="7.625" style="114" customWidth="1"/>
    <col min="20" max="20" width="8.875" style="114" customWidth="1"/>
    <col min="21" max="21" width="3.75390625" style="114" customWidth="1"/>
    <col min="22" max="22" width="7.00390625" style="114" customWidth="1"/>
    <col min="23" max="23" width="9.375" style="114" customWidth="1"/>
    <col min="24" max="24" width="3.875" style="114" customWidth="1"/>
    <col min="25" max="25" width="7.75390625" style="114" customWidth="1"/>
    <col min="26" max="26" width="9.375" style="114" customWidth="1"/>
    <col min="27" max="27" width="3.875" style="114" customWidth="1"/>
    <col min="28" max="28" width="7.875" style="114" customWidth="1"/>
    <col min="29" max="29" width="8.875" style="114" customWidth="1"/>
    <col min="30" max="30" width="3.75390625" style="114" customWidth="1"/>
    <col min="31" max="32" width="2.875" style="114" customWidth="1"/>
    <col min="33" max="33" width="6.25390625" style="114" hidden="1" customWidth="1"/>
    <col min="34" max="34" width="11.875" style="114" customWidth="1"/>
    <col min="35" max="35" width="7.375" style="114" customWidth="1"/>
    <col min="36" max="36" width="28.25390625" style="117" customWidth="1"/>
    <col min="37" max="37" width="11.00390625" style="117" customWidth="1"/>
    <col min="38" max="16384" width="9.125" style="114" customWidth="1"/>
  </cols>
  <sheetData>
    <row r="1" spans="1:51" ht="29.25" customHeight="1">
      <c r="A1" s="248" t="s">
        <v>192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112"/>
      <c r="AK1" s="112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</row>
    <row r="2" spans="1:51" ht="34.5" customHeight="1">
      <c r="A2" s="254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112"/>
      <c r="AK2" s="112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</row>
    <row r="3" spans="1:5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12"/>
      <c r="AK3" s="112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</row>
    <row r="4" spans="1:37" s="116" customFormat="1" ht="24" customHeight="1">
      <c r="A4" s="255" t="s">
        <v>511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115"/>
      <c r="AK4" s="115"/>
    </row>
    <row r="5" spans="1:35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</row>
    <row r="6" spans="4:37" ht="21.75" customHeight="1">
      <c r="D6" s="118"/>
      <c r="F6" s="119" t="s">
        <v>451</v>
      </c>
      <c r="G6" s="253" t="s">
        <v>512</v>
      </c>
      <c r="H6" s="253"/>
      <c r="I6" s="253"/>
      <c r="J6" s="253"/>
      <c r="K6" s="253"/>
      <c r="L6" s="253"/>
      <c r="M6" s="253" t="s">
        <v>513</v>
      </c>
      <c r="N6" s="253"/>
      <c r="O6" s="253"/>
      <c r="P6" s="253"/>
      <c r="Q6" s="253"/>
      <c r="R6" s="253"/>
      <c r="AK6" s="123"/>
    </row>
    <row r="7" spans="1:37" s="125" customFormat="1" ht="20.25" customHeight="1">
      <c r="A7" s="124"/>
      <c r="D7" s="118"/>
      <c r="F7" s="118"/>
      <c r="G7" s="253" t="s">
        <v>514</v>
      </c>
      <c r="H7" s="253"/>
      <c r="I7" s="253"/>
      <c r="J7" s="253"/>
      <c r="K7" s="253"/>
      <c r="L7" s="253"/>
      <c r="M7" s="253" t="s">
        <v>515</v>
      </c>
      <c r="N7" s="253"/>
      <c r="O7" s="253"/>
      <c r="P7" s="253"/>
      <c r="Q7" s="253"/>
      <c r="R7" s="253"/>
      <c r="S7" s="191"/>
      <c r="T7" s="191"/>
      <c r="U7" s="191"/>
      <c r="V7" s="191"/>
      <c r="W7" s="180"/>
      <c r="X7" s="180"/>
      <c r="Y7" s="191"/>
      <c r="Z7" s="180"/>
      <c r="AA7" s="180"/>
      <c r="AB7" s="191"/>
      <c r="AC7" s="191"/>
      <c r="AD7" s="191"/>
      <c r="AE7" s="180"/>
      <c r="AF7" s="180"/>
      <c r="AG7" s="180"/>
      <c r="AJ7" s="129"/>
      <c r="AK7" s="123"/>
    </row>
    <row r="8" spans="7:37" s="125" customFormat="1" ht="20.25" customHeight="1">
      <c r="G8" s="253"/>
      <c r="H8" s="253"/>
      <c r="I8" s="253"/>
      <c r="J8" s="253"/>
      <c r="K8" s="253"/>
      <c r="L8" s="253"/>
      <c r="M8" s="253" t="s">
        <v>516</v>
      </c>
      <c r="N8" s="253"/>
      <c r="O8" s="253"/>
      <c r="P8" s="253"/>
      <c r="Q8" s="253"/>
      <c r="R8" s="253"/>
      <c r="S8" s="191"/>
      <c r="T8" s="191"/>
      <c r="U8" s="191"/>
      <c r="V8" s="191"/>
      <c r="W8" s="180"/>
      <c r="X8" s="180"/>
      <c r="Y8" s="191"/>
      <c r="Z8" s="180"/>
      <c r="AA8" s="180"/>
      <c r="AB8" s="191"/>
      <c r="AC8" s="191"/>
      <c r="AD8" s="191"/>
      <c r="AE8" s="180"/>
      <c r="AF8" s="180"/>
      <c r="AG8" s="180"/>
      <c r="AJ8" s="117"/>
      <c r="AK8" s="123"/>
    </row>
    <row r="9" spans="1:37" s="136" customFormat="1" ht="15" customHeight="1">
      <c r="A9" s="24" t="s">
        <v>32</v>
      </c>
      <c r="B9" s="132"/>
      <c r="C9" s="132"/>
      <c r="D9" s="132"/>
      <c r="E9" s="132"/>
      <c r="F9" s="132"/>
      <c r="G9" s="133"/>
      <c r="H9" s="134"/>
      <c r="I9" s="135"/>
      <c r="J9" s="135"/>
      <c r="K9" s="133"/>
      <c r="L9" s="133"/>
      <c r="N9" s="133"/>
      <c r="O9" s="177"/>
      <c r="P9" s="133"/>
      <c r="Q9" s="133"/>
      <c r="R9" s="133"/>
      <c r="S9" s="133"/>
      <c r="T9" s="133"/>
      <c r="U9" s="133"/>
      <c r="V9" s="133"/>
      <c r="W9" s="133"/>
      <c r="Y9" s="133"/>
      <c r="Z9" s="133"/>
      <c r="AB9" s="133"/>
      <c r="AC9" s="133"/>
      <c r="AD9" s="133"/>
      <c r="AE9" s="145"/>
      <c r="AF9" s="145"/>
      <c r="AG9" s="145"/>
      <c r="AH9" s="244" t="s">
        <v>467</v>
      </c>
      <c r="AI9" s="244"/>
      <c r="AJ9" s="8"/>
      <c r="AK9" s="123"/>
    </row>
    <row r="10" spans="1:37" ht="24.75" customHeight="1">
      <c r="A10" s="242" t="s">
        <v>534</v>
      </c>
      <c r="B10" s="242" t="s">
        <v>35</v>
      </c>
      <c r="C10" s="241" t="s">
        <v>510</v>
      </c>
      <c r="D10" s="242" t="s">
        <v>37</v>
      </c>
      <c r="E10" s="242" t="s">
        <v>38</v>
      </c>
      <c r="F10" s="240" t="s">
        <v>39</v>
      </c>
      <c r="G10" s="242" t="s">
        <v>40</v>
      </c>
      <c r="H10" s="242" t="s">
        <v>41</v>
      </c>
      <c r="I10" s="240" t="s">
        <v>452</v>
      </c>
      <c r="J10" s="240" t="s">
        <v>43</v>
      </c>
      <c r="K10" s="240" t="s">
        <v>44</v>
      </c>
      <c r="L10" s="240" t="s">
        <v>45</v>
      </c>
      <c r="M10" s="240" t="s">
        <v>46</v>
      </c>
      <c r="N10" s="241" t="s">
        <v>47</v>
      </c>
      <c r="O10" s="240" t="s">
        <v>447</v>
      </c>
      <c r="P10" s="239" t="s">
        <v>453</v>
      </c>
      <c r="Q10" s="239"/>
      <c r="R10" s="239"/>
      <c r="S10" s="239" t="s">
        <v>454</v>
      </c>
      <c r="T10" s="239"/>
      <c r="U10" s="239"/>
      <c r="V10" s="241" t="s">
        <v>455</v>
      </c>
      <c r="W10" s="241"/>
      <c r="X10" s="241"/>
      <c r="Y10" s="239" t="s">
        <v>456</v>
      </c>
      <c r="Z10" s="239"/>
      <c r="AA10" s="239"/>
      <c r="AB10" s="239" t="s">
        <v>457</v>
      </c>
      <c r="AC10" s="239"/>
      <c r="AD10" s="239"/>
      <c r="AE10" s="237" t="s">
        <v>458</v>
      </c>
      <c r="AF10" s="237" t="s">
        <v>459</v>
      </c>
      <c r="AG10" s="237" t="s">
        <v>460</v>
      </c>
      <c r="AH10" s="236" t="s">
        <v>462</v>
      </c>
      <c r="AI10" s="237" t="s">
        <v>468</v>
      </c>
      <c r="AK10" s="123"/>
    </row>
    <row r="11" spans="1:37" ht="48" customHeight="1">
      <c r="A11" s="242"/>
      <c r="B11" s="242"/>
      <c r="C11" s="241"/>
      <c r="D11" s="242"/>
      <c r="E11" s="242"/>
      <c r="F11" s="240"/>
      <c r="G11" s="242"/>
      <c r="H11" s="242"/>
      <c r="I11" s="241"/>
      <c r="J11" s="240"/>
      <c r="K11" s="240"/>
      <c r="L11" s="240"/>
      <c r="M11" s="240"/>
      <c r="N11" s="241"/>
      <c r="O11" s="240"/>
      <c r="P11" s="5" t="s">
        <v>463</v>
      </c>
      <c r="Q11" s="5" t="s">
        <v>464</v>
      </c>
      <c r="R11" s="6" t="s">
        <v>465</v>
      </c>
      <c r="S11" s="5" t="s">
        <v>463</v>
      </c>
      <c r="T11" s="5" t="s">
        <v>464</v>
      </c>
      <c r="U11" s="6" t="s">
        <v>465</v>
      </c>
      <c r="V11" s="5" t="s">
        <v>463</v>
      </c>
      <c r="W11" s="5" t="s">
        <v>464</v>
      </c>
      <c r="X11" s="6" t="s">
        <v>465</v>
      </c>
      <c r="Y11" s="5" t="s">
        <v>463</v>
      </c>
      <c r="Z11" s="5" t="s">
        <v>464</v>
      </c>
      <c r="AA11" s="6" t="s">
        <v>465</v>
      </c>
      <c r="AB11" s="5" t="s">
        <v>463</v>
      </c>
      <c r="AC11" s="5" t="s">
        <v>464</v>
      </c>
      <c r="AD11" s="6" t="s">
        <v>465</v>
      </c>
      <c r="AE11" s="237"/>
      <c r="AF11" s="237"/>
      <c r="AG11" s="237"/>
      <c r="AH11" s="236"/>
      <c r="AI11" s="237"/>
      <c r="AK11" s="123"/>
    </row>
    <row r="12" spans="1:38" s="138" customFormat="1" ht="33.75" customHeight="1">
      <c r="A12" s="203">
        <v>1</v>
      </c>
      <c r="B12" s="99">
        <v>286</v>
      </c>
      <c r="C12" s="176">
        <v>0.4513888888888889</v>
      </c>
      <c r="D12" s="86" t="s">
        <v>113</v>
      </c>
      <c r="E12" s="100" t="s">
        <v>234</v>
      </c>
      <c r="F12" s="101" t="s">
        <v>235</v>
      </c>
      <c r="G12" s="98" t="s">
        <v>54</v>
      </c>
      <c r="H12" s="99" t="s">
        <v>236</v>
      </c>
      <c r="I12" s="101" t="s">
        <v>237</v>
      </c>
      <c r="J12" s="103" t="s">
        <v>238</v>
      </c>
      <c r="K12" s="99" t="s">
        <v>110</v>
      </c>
      <c r="L12" s="99" t="s">
        <v>100</v>
      </c>
      <c r="M12" s="99" t="s">
        <v>239</v>
      </c>
      <c r="N12" s="99" t="s">
        <v>143</v>
      </c>
      <c r="O12" s="103" t="s">
        <v>240</v>
      </c>
      <c r="P12" s="149">
        <v>254</v>
      </c>
      <c r="Q12" s="209">
        <f aca="true" t="shared" si="0" ref="Q12:Q26">ROUND(P12/3.7-IF($AE12=1,0.5,IF($AE12=2,1.5,0)),3)</f>
        <v>68.649</v>
      </c>
      <c r="R12" s="203">
        <f aca="true" t="shared" si="1" ref="R12:R26">RANK(Q12,Q$12:Q$26,0)</f>
        <v>1</v>
      </c>
      <c r="S12" s="149">
        <v>259</v>
      </c>
      <c r="T12" s="209">
        <f aca="true" t="shared" si="2" ref="T12:T26">ROUND(S12/3.7-IF($AE12=1,0.5,IF($AE12=2,1.5,0)),3)</f>
        <v>70</v>
      </c>
      <c r="U12" s="203">
        <f aca="true" t="shared" si="3" ref="U12:U26">RANK(T12,T$12:T$26,0)</f>
        <v>1</v>
      </c>
      <c r="V12" s="149">
        <v>261.5</v>
      </c>
      <c r="W12" s="209">
        <f aca="true" t="shared" si="4" ref="W12:W26">ROUND(V12/3.7-IF($AE12=1,0.5,IF($AE12=2,1.5,0)),3)</f>
        <v>70.676</v>
      </c>
      <c r="X12" s="203">
        <f aca="true" t="shared" si="5" ref="X12:X26">RANK(W12,W$12:W$26,0)</f>
        <v>1</v>
      </c>
      <c r="Y12" s="149">
        <v>263.5</v>
      </c>
      <c r="Z12" s="209">
        <f aca="true" t="shared" si="6" ref="Z12:Z26">ROUND(Y12/3.7-IF($AE12=1,0.5,IF($AE12=2,1.5,0)),3)</f>
        <v>71.216</v>
      </c>
      <c r="AA12" s="203">
        <f aca="true" t="shared" si="7" ref="AA12:AA26">RANK(Z12,Z$12:Z$26,0)</f>
        <v>1</v>
      </c>
      <c r="AB12" s="149">
        <v>259.5</v>
      </c>
      <c r="AC12" s="209">
        <f aca="true" t="shared" si="8" ref="AC12:AC26">ROUND(AB12/3.7-IF($AE12=1,0.5,IF($AE12=2,1.5,0)),3)</f>
        <v>70.135</v>
      </c>
      <c r="AD12" s="203">
        <f aca="true" t="shared" si="9" ref="AD12:AD26">RANK(AC12,AC$12:AC$26,0)</f>
        <v>1</v>
      </c>
      <c r="AE12" s="151"/>
      <c r="AF12" s="151"/>
      <c r="AG12" s="151"/>
      <c r="AH12" s="209">
        <f aca="true" t="shared" si="10" ref="AH12:AH22">ROUND(((S12+V12+Y12+P12+AB12)/3.7/5)-((AE12*2)),3)</f>
        <v>70.135</v>
      </c>
      <c r="AI12" s="151">
        <v>6600</v>
      </c>
      <c r="AJ12" s="139"/>
      <c r="AK12" s="137"/>
      <c r="AL12" s="14"/>
    </row>
    <row r="13" spans="1:37" s="138" customFormat="1" ht="33.75" customHeight="1">
      <c r="A13" s="203">
        <v>2</v>
      </c>
      <c r="B13" s="99">
        <v>292</v>
      </c>
      <c r="C13" s="175">
        <v>0.45625</v>
      </c>
      <c r="D13" s="94" t="s">
        <v>145</v>
      </c>
      <c r="E13" s="100" t="s">
        <v>396</v>
      </c>
      <c r="F13" s="101" t="s">
        <v>397</v>
      </c>
      <c r="G13" s="98" t="s">
        <v>54</v>
      </c>
      <c r="H13" s="99" t="s">
        <v>399</v>
      </c>
      <c r="I13" s="101" t="s">
        <v>398</v>
      </c>
      <c r="J13" s="102" t="s">
        <v>371</v>
      </c>
      <c r="K13" s="99" t="s">
        <v>394</v>
      </c>
      <c r="L13" s="99" t="s">
        <v>120</v>
      </c>
      <c r="M13" s="99" t="s">
        <v>255</v>
      </c>
      <c r="N13" s="99" t="s">
        <v>374</v>
      </c>
      <c r="O13" s="103" t="s">
        <v>395</v>
      </c>
      <c r="P13" s="149">
        <v>245.5</v>
      </c>
      <c r="Q13" s="209">
        <f t="shared" si="0"/>
        <v>66.351</v>
      </c>
      <c r="R13" s="203">
        <f t="shared" si="1"/>
        <v>2</v>
      </c>
      <c r="S13" s="149">
        <v>253</v>
      </c>
      <c r="T13" s="209">
        <f t="shared" si="2"/>
        <v>68.378</v>
      </c>
      <c r="U13" s="203">
        <f t="shared" si="3"/>
        <v>2</v>
      </c>
      <c r="V13" s="149">
        <v>254.5</v>
      </c>
      <c r="W13" s="209">
        <f t="shared" si="4"/>
        <v>68.784</v>
      </c>
      <c r="X13" s="203">
        <f t="shared" si="5"/>
        <v>2</v>
      </c>
      <c r="Y13" s="149">
        <v>259</v>
      </c>
      <c r="Z13" s="209">
        <f t="shared" si="6"/>
        <v>70</v>
      </c>
      <c r="AA13" s="203">
        <f t="shared" si="7"/>
        <v>2</v>
      </c>
      <c r="AB13" s="149">
        <v>254</v>
      </c>
      <c r="AC13" s="209">
        <f t="shared" si="8"/>
        <v>68.649</v>
      </c>
      <c r="AD13" s="203">
        <f t="shared" si="9"/>
        <v>3</v>
      </c>
      <c r="AE13" s="151"/>
      <c r="AF13" s="151"/>
      <c r="AG13" s="151"/>
      <c r="AH13" s="209">
        <f t="shared" si="10"/>
        <v>68.432</v>
      </c>
      <c r="AI13" s="151">
        <v>5000</v>
      </c>
      <c r="AJ13" s="76"/>
      <c r="AK13" s="140"/>
    </row>
    <row r="14" spans="1:38" s="138" customFormat="1" ht="33.75" customHeight="1">
      <c r="A14" s="203">
        <v>3</v>
      </c>
      <c r="B14" s="99">
        <v>282</v>
      </c>
      <c r="C14" s="176">
        <v>0.461111111111111</v>
      </c>
      <c r="D14" s="86" t="s">
        <v>73</v>
      </c>
      <c r="E14" s="100" t="s">
        <v>202</v>
      </c>
      <c r="F14" s="101" t="s">
        <v>203</v>
      </c>
      <c r="G14" s="98" t="s">
        <v>54</v>
      </c>
      <c r="H14" s="99" t="s">
        <v>204</v>
      </c>
      <c r="I14" s="101" t="s">
        <v>205</v>
      </c>
      <c r="J14" s="103" t="s">
        <v>206</v>
      </c>
      <c r="K14" s="99" t="s">
        <v>140</v>
      </c>
      <c r="L14" s="99" t="s">
        <v>207</v>
      </c>
      <c r="M14" s="99" t="s">
        <v>208</v>
      </c>
      <c r="N14" s="99" t="s">
        <v>71</v>
      </c>
      <c r="O14" s="103" t="s">
        <v>209</v>
      </c>
      <c r="P14" s="149">
        <v>243</v>
      </c>
      <c r="Q14" s="209">
        <f t="shared" si="0"/>
        <v>65.676</v>
      </c>
      <c r="R14" s="203">
        <f t="shared" si="1"/>
        <v>3</v>
      </c>
      <c r="S14" s="149">
        <v>245</v>
      </c>
      <c r="T14" s="209">
        <f t="shared" si="2"/>
        <v>66.216</v>
      </c>
      <c r="U14" s="203">
        <f t="shared" si="3"/>
        <v>4</v>
      </c>
      <c r="V14" s="149">
        <v>253.5</v>
      </c>
      <c r="W14" s="209">
        <f t="shared" si="4"/>
        <v>68.514</v>
      </c>
      <c r="X14" s="203">
        <f t="shared" si="5"/>
        <v>3</v>
      </c>
      <c r="Y14" s="149">
        <v>251</v>
      </c>
      <c r="Z14" s="209">
        <f t="shared" si="6"/>
        <v>67.838</v>
      </c>
      <c r="AA14" s="203">
        <f t="shared" si="7"/>
        <v>4</v>
      </c>
      <c r="AB14" s="149">
        <v>253</v>
      </c>
      <c r="AC14" s="209">
        <f t="shared" si="8"/>
        <v>68.378</v>
      </c>
      <c r="AD14" s="203">
        <f t="shared" si="9"/>
        <v>4</v>
      </c>
      <c r="AE14" s="151"/>
      <c r="AF14" s="151"/>
      <c r="AG14" s="151"/>
      <c r="AH14" s="209">
        <f t="shared" si="10"/>
        <v>67.324</v>
      </c>
      <c r="AI14" s="151">
        <v>4000</v>
      </c>
      <c r="AJ14" s="139"/>
      <c r="AK14" s="137"/>
      <c r="AL14" s="14"/>
    </row>
    <row r="15" spans="1:37" s="138" customFormat="1" ht="33.75" customHeight="1">
      <c r="A15" s="203">
        <v>4</v>
      </c>
      <c r="B15" s="99">
        <v>285</v>
      </c>
      <c r="C15" s="175">
        <v>0.475694444444444</v>
      </c>
      <c r="D15" s="94" t="s">
        <v>104</v>
      </c>
      <c r="E15" s="100" t="s">
        <v>224</v>
      </c>
      <c r="F15" s="101" t="s">
        <v>225</v>
      </c>
      <c r="G15" s="98" t="s">
        <v>54</v>
      </c>
      <c r="H15" s="99" t="s">
        <v>231</v>
      </c>
      <c r="I15" s="101" t="s">
        <v>232</v>
      </c>
      <c r="J15" s="103" t="s">
        <v>228</v>
      </c>
      <c r="K15" s="99" t="s">
        <v>110</v>
      </c>
      <c r="L15" s="99" t="s">
        <v>100</v>
      </c>
      <c r="M15" s="99" t="s">
        <v>101</v>
      </c>
      <c r="N15" s="99" t="s">
        <v>81</v>
      </c>
      <c r="O15" s="103" t="s">
        <v>233</v>
      </c>
      <c r="P15" s="149">
        <v>235.5</v>
      </c>
      <c r="Q15" s="209">
        <f t="shared" si="0"/>
        <v>63.649</v>
      </c>
      <c r="R15" s="203">
        <f t="shared" si="1"/>
        <v>5</v>
      </c>
      <c r="S15" s="149">
        <v>238</v>
      </c>
      <c r="T15" s="209">
        <f t="shared" si="2"/>
        <v>64.324</v>
      </c>
      <c r="U15" s="203">
        <f t="shared" si="3"/>
        <v>6</v>
      </c>
      <c r="V15" s="149">
        <v>244</v>
      </c>
      <c r="W15" s="209">
        <f t="shared" si="4"/>
        <v>65.946</v>
      </c>
      <c r="X15" s="203">
        <f t="shared" si="5"/>
        <v>5</v>
      </c>
      <c r="Y15" s="149">
        <v>255</v>
      </c>
      <c r="Z15" s="209">
        <f t="shared" si="6"/>
        <v>68.919</v>
      </c>
      <c r="AA15" s="203">
        <f t="shared" si="7"/>
        <v>3</v>
      </c>
      <c r="AB15" s="149">
        <v>254.5</v>
      </c>
      <c r="AC15" s="209">
        <f t="shared" si="8"/>
        <v>68.784</v>
      </c>
      <c r="AD15" s="203">
        <f t="shared" si="9"/>
        <v>2</v>
      </c>
      <c r="AE15" s="151"/>
      <c r="AF15" s="151"/>
      <c r="AG15" s="151"/>
      <c r="AH15" s="209">
        <f t="shared" si="10"/>
        <v>66.324</v>
      </c>
      <c r="AI15" s="151">
        <v>3000</v>
      </c>
      <c r="AJ15" s="76"/>
      <c r="AK15" s="137"/>
    </row>
    <row r="16" spans="1:37" s="138" customFormat="1" ht="33.75" customHeight="1">
      <c r="A16" s="203">
        <v>5</v>
      </c>
      <c r="B16" s="98">
        <v>280</v>
      </c>
      <c r="C16" s="175">
        <v>0.4375</v>
      </c>
      <c r="D16" s="86" t="s">
        <v>63</v>
      </c>
      <c r="E16" s="100" t="s">
        <v>114</v>
      </c>
      <c r="F16" s="100" t="s">
        <v>168</v>
      </c>
      <c r="G16" s="98" t="s">
        <v>54</v>
      </c>
      <c r="H16" s="99" t="s">
        <v>193</v>
      </c>
      <c r="I16" s="101" t="s">
        <v>194</v>
      </c>
      <c r="J16" s="104" t="s">
        <v>195</v>
      </c>
      <c r="K16" s="99" t="s">
        <v>69</v>
      </c>
      <c r="L16" s="99" t="s">
        <v>59</v>
      </c>
      <c r="M16" s="99" t="s">
        <v>121</v>
      </c>
      <c r="N16" s="99" t="s">
        <v>158</v>
      </c>
      <c r="O16" s="103" t="s">
        <v>196</v>
      </c>
      <c r="P16" s="149">
        <v>241.5</v>
      </c>
      <c r="Q16" s="209">
        <f t="shared" si="0"/>
        <v>65.27</v>
      </c>
      <c r="R16" s="203">
        <f t="shared" si="1"/>
        <v>4</v>
      </c>
      <c r="S16" s="149">
        <v>248</v>
      </c>
      <c r="T16" s="209">
        <f t="shared" si="2"/>
        <v>67.027</v>
      </c>
      <c r="U16" s="203">
        <f t="shared" si="3"/>
        <v>3</v>
      </c>
      <c r="V16" s="149">
        <v>245</v>
      </c>
      <c r="W16" s="209">
        <f t="shared" si="4"/>
        <v>66.216</v>
      </c>
      <c r="X16" s="203">
        <f t="shared" si="5"/>
        <v>4</v>
      </c>
      <c r="Y16" s="149">
        <v>246.5</v>
      </c>
      <c r="Z16" s="209">
        <f t="shared" si="6"/>
        <v>66.622</v>
      </c>
      <c r="AA16" s="203">
        <f t="shared" si="7"/>
        <v>5</v>
      </c>
      <c r="AB16" s="149">
        <v>242.5</v>
      </c>
      <c r="AC16" s="209">
        <f t="shared" si="8"/>
        <v>65.541</v>
      </c>
      <c r="AD16" s="203">
        <f t="shared" si="9"/>
        <v>5</v>
      </c>
      <c r="AE16" s="151"/>
      <c r="AF16" s="151"/>
      <c r="AG16" s="151"/>
      <c r="AH16" s="209">
        <f t="shared" si="10"/>
        <v>66.135</v>
      </c>
      <c r="AI16" s="151">
        <v>1400</v>
      </c>
      <c r="AJ16" s="76"/>
      <c r="AK16" s="137"/>
    </row>
    <row r="17" spans="1:37" s="138" customFormat="1" ht="33.75" customHeight="1">
      <c r="A17" s="203">
        <v>6</v>
      </c>
      <c r="B17" s="99">
        <v>293</v>
      </c>
      <c r="C17" s="175">
        <v>0.422916666666667</v>
      </c>
      <c r="D17" s="86" t="s">
        <v>160</v>
      </c>
      <c r="E17" s="100" t="s">
        <v>210</v>
      </c>
      <c r="F17" s="101" t="s">
        <v>403</v>
      </c>
      <c r="G17" s="98" t="s">
        <v>54</v>
      </c>
      <c r="H17" s="99" t="s">
        <v>405</v>
      </c>
      <c r="I17" s="101" t="s">
        <v>404</v>
      </c>
      <c r="J17" s="102" t="s">
        <v>371</v>
      </c>
      <c r="K17" s="99" t="s">
        <v>400</v>
      </c>
      <c r="L17" s="99" t="s">
        <v>59</v>
      </c>
      <c r="M17" s="99" t="s">
        <v>401</v>
      </c>
      <c r="N17" s="99" t="s">
        <v>387</v>
      </c>
      <c r="O17" s="103" t="s">
        <v>402</v>
      </c>
      <c r="P17" s="149">
        <v>235.5</v>
      </c>
      <c r="Q17" s="209">
        <f t="shared" si="0"/>
        <v>63.649</v>
      </c>
      <c r="R17" s="203">
        <f t="shared" si="1"/>
        <v>5</v>
      </c>
      <c r="S17" s="149">
        <v>236</v>
      </c>
      <c r="T17" s="209">
        <f t="shared" si="2"/>
        <v>63.784</v>
      </c>
      <c r="U17" s="203">
        <f t="shared" si="3"/>
        <v>7</v>
      </c>
      <c r="V17" s="149">
        <v>237</v>
      </c>
      <c r="W17" s="209">
        <f t="shared" si="4"/>
        <v>64.054</v>
      </c>
      <c r="X17" s="203">
        <f t="shared" si="5"/>
        <v>8</v>
      </c>
      <c r="Y17" s="149">
        <v>243</v>
      </c>
      <c r="Z17" s="209">
        <f t="shared" si="6"/>
        <v>65.676</v>
      </c>
      <c r="AA17" s="203">
        <f t="shared" si="7"/>
        <v>6</v>
      </c>
      <c r="AB17" s="149">
        <v>240</v>
      </c>
      <c r="AC17" s="209">
        <f t="shared" si="8"/>
        <v>64.865</v>
      </c>
      <c r="AD17" s="203">
        <f t="shared" si="9"/>
        <v>7</v>
      </c>
      <c r="AE17" s="151"/>
      <c r="AF17" s="151"/>
      <c r="AG17" s="151"/>
      <c r="AH17" s="209">
        <f t="shared" si="10"/>
        <v>64.405</v>
      </c>
      <c r="AI17" s="151"/>
      <c r="AJ17" s="76"/>
      <c r="AK17" s="137"/>
    </row>
    <row r="18" spans="1:37" s="138" customFormat="1" ht="33.75" customHeight="1">
      <c r="A18" s="203">
        <v>7</v>
      </c>
      <c r="B18" s="83">
        <v>296</v>
      </c>
      <c r="C18" s="175">
        <v>0.394444444444445</v>
      </c>
      <c r="D18" s="86" t="s">
        <v>183</v>
      </c>
      <c r="E18" s="85" t="s">
        <v>74</v>
      </c>
      <c r="F18" s="85" t="s">
        <v>75</v>
      </c>
      <c r="G18" s="83" t="s">
        <v>54</v>
      </c>
      <c r="H18" s="86" t="s">
        <v>76</v>
      </c>
      <c r="I18" s="87" t="s">
        <v>77</v>
      </c>
      <c r="J18" s="88" t="s">
        <v>78</v>
      </c>
      <c r="K18" s="86" t="s">
        <v>58</v>
      </c>
      <c r="L18" s="86" t="s">
        <v>79</v>
      </c>
      <c r="M18" s="86" t="s">
        <v>80</v>
      </c>
      <c r="N18" s="86" t="s">
        <v>81</v>
      </c>
      <c r="O18" s="91" t="s">
        <v>82</v>
      </c>
      <c r="P18" s="149">
        <v>235.5</v>
      </c>
      <c r="Q18" s="208">
        <f t="shared" si="0"/>
        <v>63.649</v>
      </c>
      <c r="R18" s="203">
        <f t="shared" si="1"/>
        <v>5</v>
      </c>
      <c r="S18" s="204">
        <v>232</v>
      </c>
      <c r="T18" s="208">
        <f t="shared" si="2"/>
        <v>62.703</v>
      </c>
      <c r="U18" s="203">
        <f t="shared" si="3"/>
        <v>9</v>
      </c>
      <c r="V18" s="204">
        <v>239</v>
      </c>
      <c r="W18" s="208">
        <f t="shared" si="4"/>
        <v>64.595</v>
      </c>
      <c r="X18" s="203">
        <f t="shared" si="5"/>
        <v>6</v>
      </c>
      <c r="Y18" s="204">
        <v>238.5</v>
      </c>
      <c r="Z18" s="208">
        <f t="shared" si="6"/>
        <v>64.459</v>
      </c>
      <c r="AA18" s="203">
        <f t="shared" si="7"/>
        <v>7</v>
      </c>
      <c r="AB18" s="204">
        <v>241</v>
      </c>
      <c r="AC18" s="208">
        <f t="shared" si="8"/>
        <v>65.135</v>
      </c>
      <c r="AD18" s="203">
        <f t="shared" si="9"/>
        <v>6</v>
      </c>
      <c r="AE18" s="205"/>
      <c r="AF18" s="205"/>
      <c r="AG18" s="205"/>
      <c r="AH18" s="202">
        <f t="shared" si="10"/>
        <v>64.108</v>
      </c>
      <c r="AI18" s="205"/>
      <c r="AJ18" s="76"/>
      <c r="AK18" s="137"/>
    </row>
    <row r="19" spans="1:37" s="138" customFormat="1" ht="33.75" customHeight="1">
      <c r="A19" s="203">
        <v>8</v>
      </c>
      <c r="B19" s="86">
        <v>295</v>
      </c>
      <c r="C19" s="175">
        <v>0.41805555555555557</v>
      </c>
      <c r="D19" s="86" t="s">
        <v>176</v>
      </c>
      <c r="E19" s="85" t="s">
        <v>74</v>
      </c>
      <c r="F19" s="87" t="s">
        <v>477</v>
      </c>
      <c r="G19" s="83" t="s">
        <v>54</v>
      </c>
      <c r="H19" s="92" t="s">
        <v>497</v>
      </c>
      <c r="I19" s="87" t="s">
        <v>478</v>
      </c>
      <c r="J19" s="88" t="s">
        <v>479</v>
      </c>
      <c r="K19" s="99" t="s">
        <v>394</v>
      </c>
      <c r="L19" s="86" t="s">
        <v>189</v>
      </c>
      <c r="M19" s="86" t="s">
        <v>121</v>
      </c>
      <c r="N19" s="86" t="s">
        <v>347</v>
      </c>
      <c r="O19" s="89" t="s">
        <v>480</v>
      </c>
      <c r="P19" s="149">
        <v>234</v>
      </c>
      <c r="Q19" s="208">
        <f t="shared" si="0"/>
        <v>63.243</v>
      </c>
      <c r="R19" s="203">
        <f t="shared" si="1"/>
        <v>8</v>
      </c>
      <c r="S19" s="204">
        <v>234.5</v>
      </c>
      <c r="T19" s="208">
        <f t="shared" si="2"/>
        <v>63.378</v>
      </c>
      <c r="U19" s="203">
        <f t="shared" si="3"/>
        <v>8</v>
      </c>
      <c r="V19" s="204">
        <v>237.5</v>
      </c>
      <c r="W19" s="208">
        <f t="shared" si="4"/>
        <v>64.189</v>
      </c>
      <c r="X19" s="203">
        <f t="shared" si="5"/>
        <v>7</v>
      </c>
      <c r="Y19" s="204">
        <v>238.5</v>
      </c>
      <c r="Z19" s="208">
        <f t="shared" si="6"/>
        <v>64.459</v>
      </c>
      <c r="AA19" s="203">
        <f t="shared" si="7"/>
        <v>7</v>
      </c>
      <c r="AB19" s="204">
        <v>236.5</v>
      </c>
      <c r="AC19" s="208">
        <f t="shared" si="8"/>
        <v>63.919</v>
      </c>
      <c r="AD19" s="203">
        <f t="shared" si="9"/>
        <v>8</v>
      </c>
      <c r="AE19" s="205"/>
      <c r="AF19" s="205"/>
      <c r="AG19" s="205"/>
      <c r="AH19" s="202">
        <f t="shared" si="10"/>
        <v>63.838</v>
      </c>
      <c r="AI19" s="205"/>
      <c r="AJ19" s="76"/>
      <c r="AK19" s="137"/>
    </row>
    <row r="20" spans="1:37" s="138" customFormat="1" ht="33.75" customHeight="1">
      <c r="A20" s="203">
        <v>9</v>
      </c>
      <c r="B20" s="98">
        <v>288</v>
      </c>
      <c r="C20" s="175">
        <v>0.399305555555556</v>
      </c>
      <c r="D20" s="92" t="s">
        <v>134</v>
      </c>
      <c r="E20" s="100" t="s">
        <v>339</v>
      </c>
      <c r="F20" s="101" t="s">
        <v>340</v>
      </c>
      <c r="G20" s="98" t="s">
        <v>54</v>
      </c>
      <c r="H20" s="99" t="s">
        <v>341</v>
      </c>
      <c r="I20" s="101" t="s">
        <v>342</v>
      </c>
      <c r="J20" s="104" t="s">
        <v>343</v>
      </c>
      <c r="K20" s="99" t="s">
        <v>156</v>
      </c>
      <c r="L20" s="99" t="s">
        <v>141</v>
      </c>
      <c r="M20" s="99" t="s">
        <v>101</v>
      </c>
      <c r="N20" s="99" t="s">
        <v>81</v>
      </c>
      <c r="O20" s="103" t="s">
        <v>344</v>
      </c>
      <c r="P20" s="149">
        <v>230</v>
      </c>
      <c r="Q20" s="208">
        <f t="shared" si="0"/>
        <v>62.162</v>
      </c>
      <c r="R20" s="203">
        <f t="shared" si="1"/>
        <v>9</v>
      </c>
      <c r="S20" s="204">
        <v>239.5</v>
      </c>
      <c r="T20" s="208">
        <f t="shared" si="2"/>
        <v>64.73</v>
      </c>
      <c r="U20" s="203">
        <f t="shared" si="3"/>
        <v>5</v>
      </c>
      <c r="V20" s="204">
        <v>227</v>
      </c>
      <c r="W20" s="208">
        <f t="shared" si="4"/>
        <v>61.351</v>
      </c>
      <c r="X20" s="203">
        <f t="shared" si="5"/>
        <v>9</v>
      </c>
      <c r="Y20" s="204">
        <v>235.5</v>
      </c>
      <c r="Z20" s="208">
        <f t="shared" si="6"/>
        <v>63.649</v>
      </c>
      <c r="AA20" s="203">
        <f t="shared" si="7"/>
        <v>9</v>
      </c>
      <c r="AB20" s="204">
        <v>233.5</v>
      </c>
      <c r="AC20" s="208">
        <f t="shared" si="8"/>
        <v>63.108</v>
      </c>
      <c r="AD20" s="203">
        <f t="shared" si="9"/>
        <v>10</v>
      </c>
      <c r="AE20" s="205"/>
      <c r="AF20" s="205"/>
      <c r="AG20" s="205"/>
      <c r="AH20" s="202">
        <f t="shared" si="10"/>
        <v>63</v>
      </c>
      <c r="AI20" s="205"/>
      <c r="AJ20" s="139"/>
      <c r="AK20" s="137"/>
    </row>
    <row r="21" spans="1:38" s="138" customFormat="1" ht="33.75" customHeight="1">
      <c r="A21" s="203">
        <v>10</v>
      </c>
      <c r="B21" s="86">
        <v>294</v>
      </c>
      <c r="C21" s="175">
        <v>0.427777777777778</v>
      </c>
      <c r="D21" s="86" t="s">
        <v>167</v>
      </c>
      <c r="E21" s="85" t="s">
        <v>473</v>
      </c>
      <c r="F21" s="87" t="s">
        <v>474</v>
      </c>
      <c r="G21" s="83" t="s">
        <v>54</v>
      </c>
      <c r="H21" s="86" t="s">
        <v>476</v>
      </c>
      <c r="I21" s="87" t="s">
        <v>475</v>
      </c>
      <c r="J21" s="88" t="s">
        <v>469</v>
      </c>
      <c r="K21" s="86" t="s">
        <v>470</v>
      </c>
      <c r="L21" s="86" t="s">
        <v>59</v>
      </c>
      <c r="M21" s="86" t="s">
        <v>471</v>
      </c>
      <c r="N21" s="86" t="s">
        <v>417</v>
      </c>
      <c r="O21" s="89" t="s">
        <v>472</v>
      </c>
      <c r="P21" s="149">
        <v>228.5</v>
      </c>
      <c r="Q21" s="209">
        <f t="shared" si="0"/>
        <v>61.757</v>
      </c>
      <c r="R21" s="203">
        <f t="shared" si="1"/>
        <v>10</v>
      </c>
      <c r="S21" s="149">
        <v>226</v>
      </c>
      <c r="T21" s="209">
        <f t="shared" si="2"/>
        <v>61.081</v>
      </c>
      <c r="U21" s="203">
        <f t="shared" si="3"/>
        <v>10</v>
      </c>
      <c r="V21" s="149">
        <v>226</v>
      </c>
      <c r="W21" s="209">
        <f t="shared" si="4"/>
        <v>61.081</v>
      </c>
      <c r="X21" s="203">
        <f t="shared" si="5"/>
        <v>10</v>
      </c>
      <c r="Y21" s="149">
        <v>235.5</v>
      </c>
      <c r="Z21" s="209">
        <f t="shared" si="6"/>
        <v>63.649</v>
      </c>
      <c r="AA21" s="203">
        <f t="shared" si="7"/>
        <v>9</v>
      </c>
      <c r="AB21" s="149">
        <v>236</v>
      </c>
      <c r="AC21" s="209">
        <f t="shared" si="8"/>
        <v>63.784</v>
      </c>
      <c r="AD21" s="203">
        <f t="shared" si="9"/>
        <v>9</v>
      </c>
      <c r="AE21" s="151"/>
      <c r="AF21" s="151"/>
      <c r="AG21" s="151"/>
      <c r="AH21" s="209">
        <f t="shared" si="10"/>
        <v>62.27</v>
      </c>
      <c r="AI21" s="151"/>
      <c r="AJ21" s="76"/>
      <c r="AK21" s="137"/>
      <c r="AL21" s="14"/>
    </row>
    <row r="22" spans="1:37" s="138" customFormat="1" ht="33.75" customHeight="1">
      <c r="A22" s="203">
        <v>11</v>
      </c>
      <c r="B22" s="99">
        <v>290</v>
      </c>
      <c r="C22" s="175">
        <v>0.432638888888889</v>
      </c>
      <c r="D22" s="84" t="s">
        <v>51</v>
      </c>
      <c r="E22" s="100" t="s">
        <v>349</v>
      </c>
      <c r="F22" s="101" t="s">
        <v>350</v>
      </c>
      <c r="G22" s="98" t="s">
        <v>351</v>
      </c>
      <c r="H22" s="108" t="s">
        <v>352</v>
      </c>
      <c r="I22" s="101" t="s">
        <v>353</v>
      </c>
      <c r="J22" s="103" t="s">
        <v>354</v>
      </c>
      <c r="K22" s="99" t="s">
        <v>355</v>
      </c>
      <c r="L22" s="99" t="s">
        <v>356</v>
      </c>
      <c r="M22" s="99" t="s">
        <v>312</v>
      </c>
      <c r="N22" s="99" t="s">
        <v>143</v>
      </c>
      <c r="O22" s="103" t="s">
        <v>357</v>
      </c>
      <c r="P22" s="149">
        <v>224</v>
      </c>
      <c r="Q22" s="209">
        <f t="shared" si="0"/>
        <v>60.541</v>
      </c>
      <c r="R22" s="203">
        <f t="shared" si="1"/>
        <v>11</v>
      </c>
      <c r="S22" s="149">
        <v>221</v>
      </c>
      <c r="T22" s="209">
        <f t="shared" si="2"/>
        <v>59.73</v>
      </c>
      <c r="U22" s="203">
        <f t="shared" si="3"/>
        <v>12</v>
      </c>
      <c r="V22" s="149">
        <v>219.5</v>
      </c>
      <c r="W22" s="209">
        <f t="shared" si="4"/>
        <v>59.324</v>
      </c>
      <c r="X22" s="203">
        <f t="shared" si="5"/>
        <v>11</v>
      </c>
      <c r="Y22" s="149">
        <v>232</v>
      </c>
      <c r="Z22" s="209">
        <f t="shared" si="6"/>
        <v>62.703</v>
      </c>
      <c r="AA22" s="203">
        <f t="shared" si="7"/>
        <v>11</v>
      </c>
      <c r="AB22" s="149">
        <v>228.5</v>
      </c>
      <c r="AC22" s="209">
        <f t="shared" si="8"/>
        <v>61.757</v>
      </c>
      <c r="AD22" s="203">
        <f t="shared" si="9"/>
        <v>11</v>
      </c>
      <c r="AE22" s="151"/>
      <c r="AF22" s="151"/>
      <c r="AG22" s="151"/>
      <c r="AH22" s="209">
        <f t="shared" si="10"/>
        <v>60.811</v>
      </c>
      <c r="AI22" s="151"/>
      <c r="AJ22" s="76"/>
      <c r="AK22" s="137"/>
    </row>
    <row r="23" spans="1:37" s="138" customFormat="1" ht="33.75" customHeight="1">
      <c r="A23" s="203">
        <v>12</v>
      </c>
      <c r="B23" s="98">
        <v>287</v>
      </c>
      <c r="C23" s="176">
        <v>0.470833333333333</v>
      </c>
      <c r="D23" s="86" t="s">
        <v>123</v>
      </c>
      <c r="E23" s="100" t="s">
        <v>210</v>
      </c>
      <c r="F23" s="101" t="s">
        <v>242</v>
      </c>
      <c r="G23" s="98" t="s">
        <v>54</v>
      </c>
      <c r="H23" s="99" t="s">
        <v>243</v>
      </c>
      <c r="I23" s="101" t="s">
        <v>244</v>
      </c>
      <c r="J23" s="104" t="s">
        <v>245</v>
      </c>
      <c r="K23" s="99" t="s">
        <v>69</v>
      </c>
      <c r="L23" s="99" t="s">
        <v>59</v>
      </c>
      <c r="M23" s="99" t="s">
        <v>246</v>
      </c>
      <c r="N23" s="99" t="s">
        <v>71</v>
      </c>
      <c r="O23" s="103" t="s">
        <v>247</v>
      </c>
      <c r="P23" s="149">
        <v>217.5</v>
      </c>
      <c r="Q23" s="209">
        <f t="shared" si="0"/>
        <v>58.284</v>
      </c>
      <c r="R23" s="203">
        <f t="shared" si="1"/>
        <v>12</v>
      </c>
      <c r="S23" s="149">
        <v>218</v>
      </c>
      <c r="T23" s="209">
        <f t="shared" si="2"/>
        <v>58.419</v>
      </c>
      <c r="U23" s="203">
        <f t="shared" si="3"/>
        <v>14</v>
      </c>
      <c r="V23" s="149">
        <v>219.5</v>
      </c>
      <c r="W23" s="209">
        <f t="shared" si="4"/>
        <v>58.824</v>
      </c>
      <c r="X23" s="203">
        <f t="shared" si="5"/>
        <v>12</v>
      </c>
      <c r="Y23" s="149">
        <v>220.5</v>
      </c>
      <c r="Z23" s="209">
        <f t="shared" si="6"/>
        <v>59.095</v>
      </c>
      <c r="AA23" s="203">
        <f t="shared" si="7"/>
        <v>12</v>
      </c>
      <c r="AB23" s="149">
        <v>224</v>
      </c>
      <c r="AC23" s="209">
        <f t="shared" si="8"/>
        <v>60.041</v>
      </c>
      <c r="AD23" s="203">
        <f t="shared" si="9"/>
        <v>12</v>
      </c>
      <c r="AE23" s="151">
        <v>1</v>
      </c>
      <c r="AF23" s="151"/>
      <c r="AG23" s="151"/>
      <c r="AH23" s="209">
        <f>ROUND(((S23+V23+Y23+P23+AB23)/3.7/5)-((AE23*0.5)),3)</f>
        <v>58.932</v>
      </c>
      <c r="AI23" s="151"/>
      <c r="AJ23" s="139"/>
      <c r="AK23" s="137"/>
    </row>
    <row r="24" spans="1:38" s="138" customFormat="1" ht="33.75" customHeight="1">
      <c r="A24" s="203">
        <v>13</v>
      </c>
      <c r="B24" s="99">
        <v>284</v>
      </c>
      <c r="C24" s="175">
        <v>0.465972222222222</v>
      </c>
      <c r="D24" s="92" t="s">
        <v>94</v>
      </c>
      <c r="E24" s="100" t="s">
        <v>216</v>
      </c>
      <c r="F24" s="101" t="s">
        <v>217</v>
      </c>
      <c r="G24" s="98" t="s">
        <v>54</v>
      </c>
      <c r="H24" s="99" t="s">
        <v>218</v>
      </c>
      <c r="I24" s="101" t="s">
        <v>219</v>
      </c>
      <c r="J24" s="103" t="s">
        <v>220</v>
      </c>
      <c r="K24" s="99" t="s">
        <v>156</v>
      </c>
      <c r="L24" s="99" t="s">
        <v>189</v>
      </c>
      <c r="M24" s="99" t="s">
        <v>221</v>
      </c>
      <c r="N24" s="99" t="s">
        <v>143</v>
      </c>
      <c r="O24" s="103" t="s">
        <v>222</v>
      </c>
      <c r="P24" s="149">
        <v>209.5</v>
      </c>
      <c r="Q24" s="209">
        <f t="shared" si="0"/>
        <v>56.622</v>
      </c>
      <c r="R24" s="203">
        <f t="shared" si="1"/>
        <v>14</v>
      </c>
      <c r="S24" s="149">
        <v>219</v>
      </c>
      <c r="T24" s="209">
        <f t="shared" si="2"/>
        <v>59.189</v>
      </c>
      <c r="U24" s="203">
        <f t="shared" si="3"/>
        <v>13</v>
      </c>
      <c r="V24" s="149">
        <v>214.5</v>
      </c>
      <c r="W24" s="209">
        <f t="shared" si="4"/>
        <v>57.973</v>
      </c>
      <c r="X24" s="203">
        <f t="shared" si="5"/>
        <v>13</v>
      </c>
      <c r="Y24" s="149">
        <v>217.5</v>
      </c>
      <c r="Z24" s="209">
        <f t="shared" si="6"/>
        <v>58.784</v>
      </c>
      <c r="AA24" s="203">
        <f t="shared" si="7"/>
        <v>13</v>
      </c>
      <c r="AB24" s="149">
        <v>219</v>
      </c>
      <c r="AC24" s="209">
        <f t="shared" si="8"/>
        <v>59.189</v>
      </c>
      <c r="AD24" s="203">
        <f t="shared" si="9"/>
        <v>13</v>
      </c>
      <c r="AE24" s="151"/>
      <c r="AF24" s="151"/>
      <c r="AG24" s="151"/>
      <c r="AH24" s="209">
        <f>ROUND(((S24+V24+Y24+P24+AB24)/3.7/5)-((AE24*2)),3)</f>
        <v>58.351</v>
      </c>
      <c r="AI24" s="151"/>
      <c r="AJ24" s="139"/>
      <c r="AK24" s="137"/>
      <c r="AL24" s="14"/>
    </row>
    <row r="25" spans="1:38" s="138" customFormat="1" ht="33.75" customHeight="1">
      <c r="A25" s="203">
        <v>14</v>
      </c>
      <c r="B25" s="98">
        <v>291</v>
      </c>
      <c r="C25" s="175">
        <v>0.4131944444444444</v>
      </c>
      <c r="D25" s="94" t="s">
        <v>145</v>
      </c>
      <c r="E25" s="100" t="s">
        <v>318</v>
      </c>
      <c r="F25" s="100" t="s">
        <v>368</v>
      </c>
      <c r="G25" s="98" t="s">
        <v>54</v>
      </c>
      <c r="H25" s="99" t="s">
        <v>370</v>
      </c>
      <c r="I25" s="101" t="s">
        <v>369</v>
      </c>
      <c r="J25" s="104" t="s">
        <v>365</v>
      </c>
      <c r="K25" s="99" t="s">
        <v>415</v>
      </c>
      <c r="L25" s="110" t="s">
        <v>366</v>
      </c>
      <c r="M25" s="99" t="s">
        <v>151</v>
      </c>
      <c r="N25" s="99" t="s">
        <v>347</v>
      </c>
      <c r="O25" s="103" t="s">
        <v>367</v>
      </c>
      <c r="P25" s="149">
        <v>212.5</v>
      </c>
      <c r="Q25" s="208">
        <f t="shared" si="0"/>
        <v>57.432</v>
      </c>
      <c r="R25" s="203">
        <f t="shared" si="1"/>
        <v>13</v>
      </c>
      <c r="S25" s="204">
        <v>223</v>
      </c>
      <c r="T25" s="208">
        <f t="shared" si="2"/>
        <v>60.27</v>
      </c>
      <c r="U25" s="203">
        <f t="shared" si="3"/>
        <v>11</v>
      </c>
      <c r="V25" s="204">
        <v>206</v>
      </c>
      <c r="W25" s="208">
        <f t="shared" si="4"/>
        <v>55.676</v>
      </c>
      <c r="X25" s="203">
        <f t="shared" si="5"/>
        <v>14</v>
      </c>
      <c r="Y25" s="204">
        <v>211</v>
      </c>
      <c r="Z25" s="208">
        <f t="shared" si="6"/>
        <v>57.027</v>
      </c>
      <c r="AA25" s="203">
        <f t="shared" si="7"/>
        <v>14</v>
      </c>
      <c r="AB25" s="204">
        <v>218</v>
      </c>
      <c r="AC25" s="208">
        <f t="shared" si="8"/>
        <v>58.919</v>
      </c>
      <c r="AD25" s="203">
        <f t="shared" si="9"/>
        <v>14</v>
      </c>
      <c r="AE25" s="205"/>
      <c r="AF25" s="205"/>
      <c r="AG25" s="205"/>
      <c r="AH25" s="202">
        <f>ROUND(((S25+V25+Y25+P25+AB25)/3.7/5)-((AE25*2)),3)</f>
        <v>57.865</v>
      </c>
      <c r="AI25" s="205"/>
      <c r="AJ25" s="76"/>
      <c r="AK25" s="137"/>
      <c r="AL25" s="14"/>
    </row>
    <row r="26" spans="1:37" s="138" customFormat="1" ht="33.75" customHeight="1">
      <c r="A26" s="203">
        <v>15</v>
      </c>
      <c r="B26" s="99">
        <v>283</v>
      </c>
      <c r="C26" s="175">
        <v>0.37986111111111115</v>
      </c>
      <c r="D26" s="86" t="s">
        <v>85</v>
      </c>
      <c r="E26" s="100" t="s">
        <v>210</v>
      </c>
      <c r="F26" s="101" t="s">
        <v>211</v>
      </c>
      <c r="G26" s="98" t="s">
        <v>54</v>
      </c>
      <c r="H26" s="99" t="s">
        <v>212</v>
      </c>
      <c r="I26" s="101" t="s">
        <v>213</v>
      </c>
      <c r="J26" s="103" t="s">
        <v>181</v>
      </c>
      <c r="K26" s="99" t="s">
        <v>58</v>
      </c>
      <c r="L26" s="99" t="s">
        <v>59</v>
      </c>
      <c r="M26" s="99" t="s">
        <v>214</v>
      </c>
      <c r="N26" s="99" t="s">
        <v>143</v>
      </c>
      <c r="O26" s="103" t="s">
        <v>215</v>
      </c>
      <c r="P26" s="149">
        <v>185.5</v>
      </c>
      <c r="Q26" s="208">
        <f t="shared" si="0"/>
        <v>50.135</v>
      </c>
      <c r="R26" s="203">
        <f t="shared" si="1"/>
        <v>15</v>
      </c>
      <c r="S26" s="204">
        <v>196.5</v>
      </c>
      <c r="T26" s="208">
        <f t="shared" si="2"/>
        <v>53.108</v>
      </c>
      <c r="U26" s="203">
        <f t="shared" si="3"/>
        <v>15</v>
      </c>
      <c r="V26" s="204">
        <v>186.5</v>
      </c>
      <c r="W26" s="208">
        <f t="shared" si="4"/>
        <v>50.405</v>
      </c>
      <c r="X26" s="203">
        <f t="shared" si="5"/>
        <v>15</v>
      </c>
      <c r="Y26" s="204">
        <v>179.5</v>
      </c>
      <c r="Z26" s="208">
        <f t="shared" si="6"/>
        <v>48.514</v>
      </c>
      <c r="AA26" s="203">
        <f t="shared" si="7"/>
        <v>15</v>
      </c>
      <c r="AB26" s="204">
        <v>189</v>
      </c>
      <c r="AC26" s="208">
        <f t="shared" si="8"/>
        <v>51.081</v>
      </c>
      <c r="AD26" s="203">
        <f t="shared" si="9"/>
        <v>15</v>
      </c>
      <c r="AE26" s="205"/>
      <c r="AF26" s="205"/>
      <c r="AG26" s="205"/>
      <c r="AH26" s="202">
        <f>ROUND(((S26+V26+Y26+P26+AB26)/3.7/5)-((AE26*2)),3)</f>
        <v>50.649</v>
      </c>
      <c r="AI26" s="205"/>
      <c r="AJ26" s="76"/>
      <c r="AK26" s="137"/>
    </row>
    <row r="27" spans="2:28" s="125" customFormat="1" ht="33.75" customHeight="1">
      <c r="B27" s="152" t="s">
        <v>466</v>
      </c>
      <c r="C27" s="185"/>
      <c r="D27" s="186"/>
      <c r="E27" s="182"/>
      <c r="F27" s="183"/>
      <c r="G27" s="187"/>
      <c r="H27" s="184"/>
      <c r="I27" s="183"/>
      <c r="J27" s="182"/>
      <c r="K27" s="184"/>
      <c r="L27" s="184"/>
      <c r="M27" s="184"/>
      <c r="N27" s="184"/>
      <c r="O27" s="182"/>
      <c r="P27" s="210"/>
      <c r="Q27" s="188"/>
      <c r="R27" s="211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</row>
    <row r="28" spans="1:19" s="138" customFormat="1" ht="19.5" customHeight="1">
      <c r="A28" s="146"/>
      <c r="B28" s="162"/>
      <c r="C28" s="146"/>
      <c r="D28" s="141"/>
      <c r="E28" s="146"/>
      <c r="F28" s="146"/>
      <c r="G28" s="142"/>
      <c r="H28" s="147" t="s">
        <v>358</v>
      </c>
      <c r="J28" s="147"/>
      <c r="K28" s="147"/>
      <c r="L28" s="147"/>
      <c r="M28" s="147"/>
      <c r="N28" s="147"/>
      <c r="O28" s="147"/>
      <c r="R28" s="143"/>
      <c r="S28" s="143"/>
    </row>
    <row r="29" spans="2:37" ht="19.5">
      <c r="B29" s="144"/>
      <c r="C29" s="144"/>
      <c r="D29" s="7"/>
      <c r="E29" s="144"/>
      <c r="F29" s="144"/>
      <c r="G29" s="7"/>
      <c r="H29" s="7"/>
      <c r="I29" s="7"/>
      <c r="J29" s="7"/>
      <c r="K29" s="238"/>
      <c r="L29" s="238"/>
      <c r="M29" s="238"/>
      <c r="N29" s="238"/>
      <c r="O29" s="238"/>
      <c r="R29" s="117"/>
      <c r="S29" s="117"/>
      <c r="AJ29" s="114"/>
      <c r="AK29" s="114"/>
    </row>
    <row r="30" spans="16:33" ht="15">
      <c r="P30" s="165"/>
      <c r="Q30" s="188"/>
      <c r="R30" s="189"/>
      <c r="S30" s="13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6:33" ht="15">
      <c r="P31" s="164"/>
      <c r="Q31" s="165"/>
      <c r="R31" s="166"/>
      <c r="S31" s="164"/>
      <c r="T31" s="165"/>
      <c r="U31" s="166"/>
      <c r="V31" s="164"/>
      <c r="W31" s="165"/>
      <c r="X31" s="166"/>
      <c r="Y31" s="164"/>
      <c r="Z31" s="165"/>
      <c r="AA31" s="166"/>
      <c r="AB31" s="164"/>
      <c r="AC31" s="165"/>
      <c r="AD31" s="166"/>
      <c r="AE31" s="167"/>
      <c r="AF31" s="167"/>
      <c r="AG31" s="167"/>
    </row>
    <row r="32" spans="16:33" ht="15">
      <c r="P32" s="147"/>
      <c r="Q32" s="147"/>
      <c r="R32" s="147"/>
      <c r="S32" s="147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</sheetData>
  <sheetProtection/>
  <mergeCells count="37">
    <mergeCell ref="A1:AI1"/>
    <mergeCell ref="A2:AI2"/>
    <mergeCell ref="A4:AI4"/>
    <mergeCell ref="A5:AI5"/>
    <mergeCell ref="G6:L6"/>
    <mergeCell ref="G7:L7"/>
    <mergeCell ref="M6:R6"/>
    <mergeCell ref="M7:R7"/>
    <mergeCell ref="AH9:A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H10:AH11"/>
    <mergeCell ref="AI10:AI11"/>
    <mergeCell ref="AB10:AD10"/>
    <mergeCell ref="AE10:AE11"/>
    <mergeCell ref="AF10:AF11"/>
    <mergeCell ref="AG10:AG11"/>
    <mergeCell ref="M8:R8"/>
    <mergeCell ref="K29:O29"/>
    <mergeCell ref="P10:R10"/>
    <mergeCell ref="S10:U10"/>
    <mergeCell ref="V10:X10"/>
    <mergeCell ref="Y10:AA10"/>
    <mergeCell ref="M10:M11"/>
    <mergeCell ref="N10:N11"/>
    <mergeCell ref="O10:O11"/>
    <mergeCell ref="G8:L8"/>
  </mergeCells>
  <printOptions/>
  <pageMargins left="0.25" right="0.25" top="0.75" bottom="0.75" header="0.3" footer="0.3"/>
  <pageSetup fitToHeight="0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"/>
  <sheetViews>
    <sheetView view="pageBreakPreview" zoomScale="75" zoomScaleNormal="75" zoomScaleSheetLayoutView="75" zoomScalePageLayoutView="0" workbookViewId="0" topLeftCell="A10">
      <selection activeCell="K19" sqref="K19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3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75390625" style="114" customWidth="1"/>
    <col min="17" max="17" width="8.875" style="114" customWidth="1"/>
    <col min="18" max="18" width="3.75390625" style="114" customWidth="1"/>
    <col min="19" max="19" width="7.00390625" style="114" customWidth="1"/>
    <col min="20" max="20" width="9.375" style="114" customWidth="1"/>
    <col min="21" max="21" width="3.875" style="114" customWidth="1"/>
    <col min="22" max="22" width="7.125" style="114" customWidth="1"/>
    <col min="23" max="23" width="8.875" style="114" customWidth="1"/>
    <col min="24" max="24" width="3.75390625" style="114" customWidth="1"/>
    <col min="25" max="26" width="2.875" style="114" customWidth="1"/>
    <col min="27" max="27" width="7.25390625" style="114" customWidth="1"/>
    <col min="28" max="28" width="7.75390625" style="114" customWidth="1"/>
    <col min="29" max="29" width="11.875" style="114" customWidth="1"/>
    <col min="30" max="30" width="7.375" style="114" hidden="1" customWidth="1"/>
    <col min="31" max="31" width="28.25390625" style="117" customWidth="1"/>
    <col min="32" max="32" width="11.00390625" style="117" customWidth="1"/>
    <col min="33" max="16384" width="9.125" style="114" customWidth="1"/>
  </cols>
  <sheetData>
    <row r="1" spans="1:46" ht="29.25" customHeight="1">
      <c r="A1" s="248" t="s">
        <v>248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112"/>
      <c r="AF1" s="112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46" ht="39" customHeight="1">
      <c r="A2" s="256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112"/>
      <c r="AF2" s="112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4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12"/>
      <c r="AF3" s="112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32" s="116" customFormat="1" ht="24" customHeight="1">
      <c r="A4" s="255" t="s">
        <v>567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115"/>
      <c r="AF4" s="115"/>
    </row>
    <row r="5" spans="1:3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4:32" ht="15" customHeight="1">
      <c r="D6" s="118"/>
      <c r="F6" s="119" t="s">
        <v>451</v>
      </c>
      <c r="G6" s="253" t="s">
        <v>566</v>
      </c>
      <c r="H6" s="253"/>
      <c r="I6" s="253"/>
      <c r="J6" s="253"/>
      <c r="K6" s="253"/>
      <c r="L6" s="122"/>
      <c r="AF6" s="123"/>
    </row>
    <row r="7" spans="1:32" s="125" customFormat="1" ht="20.25" customHeight="1">
      <c r="A7" s="124"/>
      <c r="D7" s="118"/>
      <c r="F7" s="118"/>
      <c r="G7" s="253" t="s">
        <v>565</v>
      </c>
      <c r="H7" s="253"/>
      <c r="I7" s="253"/>
      <c r="J7" s="253"/>
      <c r="K7" s="253"/>
      <c r="L7" s="126"/>
      <c r="N7" s="127"/>
      <c r="O7" s="127"/>
      <c r="P7" s="127"/>
      <c r="Q7" s="127"/>
      <c r="R7" s="127"/>
      <c r="S7" s="127"/>
      <c r="V7" s="127"/>
      <c r="W7" s="127"/>
      <c r="X7" s="127"/>
      <c r="AE7" s="129"/>
      <c r="AF7" s="123"/>
    </row>
    <row r="8" spans="7:32" s="125" customFormat="1" ht="20.25" customHeight="1">
      <c r="G8" s="253" t="s">
        <v>564</v>
      </c>
      <c r="H8" s="253"/>
      <c r="I8" s="253"/>
      <c r="J8" s="253"/>
      <c r="K8" s="253"/>
      <c r="L8" s="126"/>
      <c r="N8" s="127"/>
      <c r="O8" s="127"/>
      <c r="P8" s="127"/>
      <c r="Q8" s="127"/>
      <c r="R8" s="127"/>
      <c r="S8" s="127"/>
      <c r="V8" s="127"/>
      <c r="W8" s="127"/>
      <c r="X8" s="127"/>
      <c r="AE8" s="117"/>
      <c r="AF8" s="123"/>
    </row>
    <row r="9" spans="7:32" s="125" customFormat="1" ht="20.25" customHeight="1">
      <c r="G9" s="200"/>
      <c r="H9" s="201"/>
      <c r="I9" s="201"/>
      <c r="J9" s="201"/>
      <c r="K9" s="201"/>
      <c r="L9" s="126"/>
      <c r="N9" s="127"/>
      <c r="O9" s="127"/>
      <c r="P9" s="127"/>
      <c r="Q9" s="127"/>
      <c r="R9" s="127"/>
      <c r="S9" s="127"/>
      <c r="V9" s="127"/>
      <c r="W9" s="127"/>
      <c r="X9" s="127"/>
      <c r="AE9" s="129"/>
      <c r="AF9" s="123"/>
    </row>
    <row r="10" spans="1:32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77"/>
      <c r="P10" s="133"/>
      <c r="Q10" s="133"/>
      <c r="R10" s="133"/>
      <c r="S10" s="133"/>
      <c r="T10" s="133"/>
      <c r="V10" s="133"/>
      <c r="W10" s="133"/>
      <c r="X10" s="133"/>
      <c r="Y10" s="145"/>
      <c r="Z10" s="145"/>
      <c r="AA10" s="145"/>
      <c r="AC10" s="161" t="s">
        <v>467</v>
      </c>
      <c r="AE10" s="8"/>
      <c r="AF10" s="123"/>
    </row>
    <row r="11" spans="1:32" ht="24.75" customHeight="1">
      <c r="A11" s="242" t="s">
        <v>465</v>
      </c>
      <c r="B11" s="242" t="s">
        <v>35</v>
      </c>
      <c r="C11" s="241" t="s">
        <v>510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39" t="s">
        <v>454</v>
      </c>
      <c r="Q11" s="239"/>
      <c r="R11" s="239"/>
      <c r="S11" s="241" t="s">
        <v>455</v>
      </c>
      <c r="T11" s="241"/>
      <c r="U11" s="241"/>
      <c r="V11" s="239" t="s">
        <v>457</v>
      </c>
      <c r="W11" s="239"/>
      <c r="X11" s="239"/>
      <c r="Y11" s="237" t="s">
        <v>458</v>
      </c>
      <c r="Z11" s="237" t="s">
        <v>459</v>
      </c>
      <c r="AA11" s="237" t="s">
        <v>460</v>
      </c>
      <c r="AB11" s="236" t="s">
        <v>461</v>
      </c>
      <c r="AC11" s="236" t="s">
        <v>462</v>
      </c>
      <c r="AD11" s="237" t="s">
        <v>468</v>
      </c>
      <c r="AF11" s="123"/>
    </row>
    <row r="12" spans="1:32" ht="48" customHeight="1">
      <c r="A12" s="242"/>
      <c r="B12" s="242"/>
      <c r="C12" s="241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463</v>
      </c>
      <c r="Q12" s="5" t="s">
        <v>464</v>
      </c>
      <c r="R12" s="6" t="s">
        <v>465</v>
      </c>
      <c r="S12" s="5" t="s">
        <v>463</v>
      </c>
      <c r="T12" s="5" t="s">
        <v>464</v>
      </c>
      <c r="U12" s="6" t="s">
        <v>465</v>
      </c>
      <c r="V12" s="5" t="s">
        <v>463</v>
      </c>
      <c r="W12" s="5" t="s">
        <v>464</v>
      </c>
      <c r="X12" s="6" t="s">
        <v>465</v>
      </c>
      <c r="Y12" s="237"/>
      <c r="Z12" s="237"/>
      <c r="AA12" s="237"/>
      <c r="AB12" s="236"/>
      <c r="AC12" s="236"/>
      <c r="AD12" s="237"/>
      <c r="AF12" s="123"/>
    </row>
    <row r="13" spans="1:32" s="138" customFormat="1" ht="33.75" customHeight="1">
      <c r="A13" s="148">
        <v>1</v>
      </c>
      <c r="B13" s="86">
        <v>185</v>
      </c>
      <c r="C13" s="175">
        <v>0.416666666666667</v>
      </c>
      <c r="D13" s="94" t="s">
        <v>104</v>
      </c>
      <c r="E13" s="85" t="s">
        <v>282</v>
      </c>
      <c r="F13" s="87" t="s">
        <v>283</v>
      </c>
      <c r="G13" s="83" t="s">
        <v>54</v>
      </c>
      <c r="H13" s="86" t="s">
        <v>281</v>
      </c>
      <c r="I13" s="87" t="s">
        <v>284</v>
      </c>
      <c r="J13" s="89" t="s">
        <v>275</v>
      </c>
      <c r="K13" s="86" t="s">
        <v>261</v>
      </c>
      <c r="L13" s="86" t="s">
        <v>120</v>
      </c>
      <c r="M13" s="86" t="s">
        <v>101</v>
      </c>
      <c r="N13" s="86" t="s">
        <v>143</v>
      </c>
      <c r="O13" s="89" t="s">
        <v>276</v>
      </c>
      <c r="P13" s="149">
        <v>219</v>
      </c>
      <c r="Q13" s="209">
        <f aca="true" t="shared" si="0" ref="Q13:Q22">ROUND(P13/3-IF($Y13=1,0.5,IF($Y13=2,1.5,0)),3)</f>
        <v>73</v>
      </c>
      <c r="R13" s="150">
        <f aca="true" t="shared" si="1" ref="R13:R22">RANK(Q13,Q$13:Q$22,0)</f>
        <v>1</v>
      </c>
      <c r="S13" s="149">
        <v>202.5</v>
      </c>
      <c r="T13" s="209">
        <f aca="true" t="shared" si="2" ref="T13:T22">ROUND(S13/3-IF($Y13=1,0.5,IF($Y13=2,1.5,0)),3)</f>
        <v>67.5</v>
      </c>
      <c r="U13" s="150">
        <f aca="true" t="shared" si="3" ref="U13:U22">RANK(T13,T$13:T$22,0)</f>
        <v>1</v>
      </c>
      <c r="V13" s="149">
        <v>210</v>
      </c>
      <c r="W13" s="209">
        <f aca="true" t="shared" si="4" ref="W13:W22">ROUND(V13/3-IF($Y13=1,0.5,IF($Y13=2,1.5,0)),3)</f>
        <v>70</v>
      </c>
      <c r="X13" s="150">
        <f aca="true" t="shared" si="5" ref="X13:X22">RANK(W13,W$13:W$22,0)</f>
        <v>1</v>
      </c>
      <c r="Y13" s="151"/>
      <c r="Z13" s="151"/>
      <c r="AA13" s="204"/>
      <c r="AB13" s="206">
        <f aca="true" t="shared" si="6" ref="AB13:AB22">(P13+S13+V13)/3</f>
        <v>210.5</v>
      </c>
      <c r="AC13" s="202">
        <f aca="true" t="shared" si="7" ref="AC13:AC22">ROUND(((Q13+T13+W13)/3)-((Z13*2)/3),3)</f>
        <v>70.167</v>
      </c>
      <c r="AD13" s="151"/>
      <c r="AE13" s="76"/>
      <c r="AF13" s="137"/>
    </row>
    <row r="14" spans="1:32" s="138" customFormat="1" ht="33.75" customHeight="1">
      <c r="A14" s="148">
        <v>2</v>
      </c>
      <c r="B14" s="86">
        <v>181</v>
      </c>
      <c r="C14" s="175">
        <v>0.39999999999999997</v>
      </c>
      <c r="D14" s="86" t="s">
        <v>63</v>
      </c>
      <c r="E14" s="85" t="s">
        <v>1</v>
      </c>
      <c r="F14" s="87" t="s">
        <v>2</v>
      </c>
      <c r="G14" s="83" t="s">
        <v>54</v>
      </c>
      <c r="H14" s="92" t="s">
        <v>0</v>
      </c>
      <c r="I14" s="87" t="s">
        <v>3</v>
      </c>
      <c r="J14" s="89" t="s">
        <v>278</v>
      </c>
      <c r="K14" s="86" t="s">
        <v>110</v>
      </c>
      <c r="L14" s="86" t="s">
        <v>100</v>
      </c>
      <c r="M14" s="86" t="s">
        <v>273</v>
      </c>
      <c r="N14" s="86" t="s">
        <v>158</v>
      </c>
      <c r="O14" s="89" t="s">
        <v>279</v>
      </c>
      <c r="P14" s="149">
        <v>203</v>
      </c>
      <c r="Q14" s="209">
        <f t="shared" si="0"/>
        <v>67.667</v>
      </c>
      <c r="R14" s="150">
        <f t="shared" si="1"/>
        <v>2</v>
      </c>
      <c r="S14" s="149">
        <v>195.5</v>
      </c>
      <c r="T14" s="209">
        <f t="shared" si="2"/>
        <v>65.167</v>
      </c>
      <c r="U14" s="150">
        <f t="shared" si="3"/>
        <v>4</v>
      </c>
      <c r="V14" s="149">
        <v>192</v>
      </c>
      <c r="W14" s="209">
        <f t="shared" si="4"/>
        <v>64</v>
      </c>
      <c r="X14" s="150">
        <f t="shared" si="5"/>
        <v>5</v>
      </c>
      <c r="Y14" s="151"/>
      <c r="Z14" s="151"/>
      <c r="AA14" s="204"/>
      <c r="AB14" s="206">
        <f t="shared" si="6"/>
        <v>196.83333333333334</v>
      </c>
      <c r="AC14" s="202">
        <f t="shared" si="7"/>
        <v>65.611</v>
      </c>
      <c r="AD14" s="151"/>
      <c r="AE14" s="76"/>
      <c r="AF14" s="137"/>
    </row>
    <row r="15" spans="1:32" s="138" customFormat="1" ht="33.75" customHeight="1">
      <c r="A15" s="148">
        <v>3</v>
      </c>
      <c r="B15" s="86">
        <v>187</v>
      </c>
      <c r="C15" s="176">
        <v>0.4548611111111111</v>
      </c>
      <c r="D15" s="86" t="s">
        <v>123</v>
      </c>
      <c r="E15" s="85" t="s">
        <v>297</v>
      </c>
      <c r="F15" s="87" t="s">
        <v>298</v>
      </c>
      <c r="G15" s="83" t="s">
        <v>54</v>
      </c>
      <c r="H15" s="92" t="s">
        <v>300</v>
      </c>
      <c r="I15" s="87" t="s">
        <v>299</v>
      </c>
      <c r="J15" s="89" t="s">
        <v>292</v>
      </c>
      <c r="K15" s="86" t="s">
        <v>293</v>
      </c>
      <c r="L15" s="86" t="s">
        <v>141</v>
      </c>
      <c r="M15" s="86" t="s">
        <v>294</v>
      </c>
      <c r="N15" s="86" t="s">
        <v>158</v>
      </c>
      <c r="O15" s="89" t="s">
        <v>295</v>
      </c>
      <c r="P15" s="149">
        <v>191</v>
      </c>
      <c r="Q15" s="209">
        <f t="shared" si="0"/>
        <v>63.667</v>
      </c>
      <c r="R15" s="150">
        <f t="shared" si="1"/>
        <v>6</v>
      </c>
      <c r="S15" s="149">
        <v>197</v>
      </c>
      <c r="T15" s="209">
        <f t="shared" si="2"/>
        <v>65.667</v>
      </c>
      <c r="U15" s="150">
        <f t="shared" si="3"/>
        <v>3</v>
      </c>
      <c r="V15" s="149">
        <v>200.5</v>
      </c>
      <c r="W15" s="209">
        <f t="shared" si="4"/>
        <v>66.833</v>
      </c>
      <c r="X15" s="150">
        <f t="shared" si="5"/>
        <v>2</v>
      </c>
      <c r="Y15" s="151"/>
      <c r="Z15" s="151"/>
      <c r="AA15" s="204"/>
      <c r="AB15" s="206">
        <f t="shared" si="6"/>
        <v>196.16666666666666</v>
      </c>
      <c r="AC15" s="209">
        <f t="shared" si="7"/>
        <v>65.389</v>
      </c>
      <c r="AD15" s="151"/>
      <c r="AE15" s="139"/>
      <c r="AF15" s="137"/>
    </row>
    <row r="16" spans="1:32" s="138" customFormat="1" ht="33.75" customHeight="1">
      <c r="A16" s="148">
        <v>4</v>
      </c>
      <c r="B16" s="86">
        <v>183</v>
      </c>
      <c r="C16" s="175">
        <v>0.408333333333333</v>
      </c>
      <c r="D16" s="86" t="s">
        <v>85</v>
      </c>
      <c r="E16" s="85" t="s">
        <v>16</v>
      </c>
      <c r="F16" s="87" t="s">
        <v>17</v>
      </c>
      <c r="G16" s="83" t="s">
        <v>54</v>
      </c>
      <c r="H16" s="86" t="s">
        <v>19</v>
      </c>
      <c r="I16" s="87" t="s">
        <v>545</v>
      </c>
      <c r="J16" s="89" t="s">
        <v>20</v>
      </c>
      <c r="K16" s="86" t="s">
        <v>21</v>
      </c>
      <c r="L16" s="86" t="s">
        <v>59</v>
      </c>
      <c r="M16" s="86" t="s">
        <v>101</v>
      </c>
      <c r="N16" s="86" t="s">
        <v>81</v>
      </c>
      <c r="O16" s="89" t="s">
        <v>22</v>
      </c>
      <c r="P16" s="149">
        <v>194</v>
      </c>
      <c r="Q16" s="209">
        <f t="shared" si="0"/>
        <v>64.667</v>
      </c>
      <c r="R16" s="150">
        <f t="shared" si="1"/>
        <v>4</v>
      </c>
      <c r="S16" s="149">
        <v>199</v>
      </c>
      <c r="T16" s="209">
        <f t="shared" si="2"/>
        <v>66.333</v>
      </c>
      <c r="U16" s="150">
        <f t="shared" si="3"/>
        <v>2</v>
      </c>
      <c r="V16" s="149">
        <v>193</v>
      </c>
      <c r="W16" s="209">
        <f t="shared" si="4"/>
        <v>64.333</v>
      </c>
      <c r="X16" s="150">
        <f t="shared" si="5"/>
        <v>4</v>
      </c>
      <c r="Y16" s="151"/>
      <c r="Z16" s="151"/>
      <c r="AA16" s="204">
        <v>121.5</v>
      </c>
      <c r="AB16" s="206">
        <f t="shared" si="6"/>
        <v>195.33333333333334</v>
      </c>
      <c r="AC16" s="202">
        <f t="shared" si="7"/>
        <v>65.111</v>
      </c>
      <c r="AD16" s="151"/>
      <c r="AE16" s="76"/>
      <c r="AF16" s="137"/>
    </row>
    <row r="17" spans="1:32" s="138" customFormat="1" ht="33.75" customHeight="1">
      <c r="A17" s="148">
        <v>5</v>
      </c>
      <c r="B17" s="83">
        <v>180</v>
      </c>
      <c r="C17" s="175">
        <v>0.3958333333333333</v>
      </c>
      <c r="D17" s="84" t="s">
        <v>51</v>
      </c>
      <c r="E17" s="85" t="s">
        <v>249</v>
      </c>
      <c r="F17" s="85" t="s">
        <v>6</v>
      </c>
      <c r="G17" s="83" t="s">
        <v>250</v>
      </c>
      <c r="H17" s="86" t="s">
        <v>251</v>
      </c>
      <c r="I17" s="87" t="s">
        <v>252</v>
      </c>
      <c r="J17" s="88" t="s">
        <v>253</v>
      </c>
      <c r="K17" s="86" t="s">
        <v>254</v>
      </c>
      <c r="L17" s="86" t="s">
        <v>274</v>
      </c>
      <c r="M17" s="86" t="s">
        <v>255</v>
      </c>
      <c r="N17" s="86" t="s">
        <v>81</v>
      </c>
      <c r="O17" s="89" t="s">
        <v>256</v>
      </c>
      <c r="P17" s="204">
        <v>202</v>
      </c>
      <c r="Q17" s="208">
        <f t="shared" si="0"/>
        <v>67.333</v>
      </c>
      <c r="R17" s="203">
        <f t="shared" si="1"/>
        <v>3</v>
      </c>
      <c r="S17" s="204">
        <v>185.5</v>
      </c>
      <c r="T17" s="208">
        <f t="shared" si="2"/>
        <v>61.833</v>
      </c>
      <c r="U17" s="203">
        <f t="shared" si="3"/>
        <v>6</v>
      </c>
      <c r="V17" s="204">
        <v>198.5</v>
      </c>
      <c r="W17" s="208">
        <f t="shared" si="4"/>
        <v>66.167</v>
      </c>
      <c r="X17" s="203">
        <f t="shared" si="5"/>
        <v>3</v>
      </c>
      <c r="Y17" s="205"/>
      <c r="Z17" s="205"/>
      <c r="AA17" s="204">
        <v>118.5</v>
      </c>
      <c r="AB17" s="206">
        <f t="shared" si="6"/>
        <v>195.33333333333334</v>
      </c>
      <c r="AC17" s="202">
        <f t="shared" si="7"/>
        <v>65.111</v>
      </c>
      <c r="AD17" s="151"/>
      <c r="AE17" s="76"/>
      <c r="AF17" s="137"/>
    </row>
    <row r="18" spans="1:32" s="138" customFormat="1" ht="33.75" customHeight="1">
      <c r="A18" s="148">
        <v>6</v>
      </c>
      <c r="B18" s="86">
        <v>189</v>
      </c>
      <c r="C18" s="176">
        <v>0.4590277777777778</v>
      </c>
      <c r="D18" s="92" t="s">
        <v>134</v>
      </c>
      <c r="E18" s="85" t="s">
        <v>307</v>
      </c>
      <c r="F18" s="87" t="s">
        <v>309</v>
      </c>
      <c r="G18" s="83" t="s">
        <v>54</v>
      </c>
      <c r="H18" s="86" t="s">
        <v>310</v>
      </c>
      <c r="I18" s="87" t="s">
        <v>308</v>
      </c>
      <c r="J18" s="89" t="s">
        <v>302</v>
      </c>
      <c r="K18" s="86" t="s">
        <v>303</v>
      </c>
      <c r="L18" s="86" t="s">
        <v>274</v>
      </c>
      <c r="M18" s="86" t="s">
        <v>121</v>
      </c>
      <c r="N18" s="86" t="s">
        <v>158</v>
      </c>
      <c r="O18" s="89" t="s">
        <v>304</v>
      </c>
      <c r="P18" s="149">
        <v>191.5</v>
      </c>
      <c r="Q18" s="209">
        <f t="shared" si="0"/>
        <v>63.833</v>
      </c>
      <c r="R18" s="150">
        <f t="shared" si="1"/>
        <v>5</v>
      </c>
      <c r="S18" s="149">
        <v>188</v>
      </c>
      <c r="T18" s="209">
        <f t="shared" si="2"/>
        <v>62.667</v>
      </c>
      <c r="U18" s="150">
        <f t="shared" si="3"/>
        <v>5</v>
      </c>
      <c r="V18" s="149">
        <v>191</v>
      </c>
      <c r="W18" s="209">
        <f t="shared" si="4"/>
        <v>63.667</v>
      </c>
      <c r="X18" s="150">
        <f t="shared" si="5"/>
        <v>6</v>
      </c>
      <c r="Y18" s="151"/>
      <c r="Z18" s="151"/>
      <c r="AA18" s="204"/>
      <c r="AB18" s="206">
        <f t="shared" si="6"/>
        <v>190.16666666666666</v>
      </c>
      <c r="AC18" s="209">
        <f t="shared" si="7"/>
        <v>63.389</v>
      </c>
      <c r="AD18" s="151"/>
      <c r="AE18" s="139"/>
      <c r="AF18" s="137"/>
    </row>
    <row r="19" spans="1:33" s="138" customFormat="1" ht="33.75" customHeight="1">
      <c r="A19" s="148">
        <v>7</v>
      </c>
      <c r="B19" s="86">
        <v>184</v>
      </c>
      <c r="C19" s="175">
        <v>0.4125</v>
      </c>
      <c r="D19" s="92" t="s">
        <v>94</v>
      </c>
      <c r="E19" s="85" t="s">
        <v>24</v>
      </c>
      <c r="F19" s="87" t="s">
        <v>26</v>
      </c>
      <c r="G19" s="83" t="s">
        <v>54</v>
      </c>
      <c r="H19" s="86" t="s">
        <v>23</v>
      </c>
      <c r="I19" s="87" t="s">
        <v>25</v>
      </c>
      <c r="J19" s="88" t="s">
        <v>265</v>
      </c>
      <c r="K19" s="86" t="s">
        <v>266</v>
      </c>
      <c r="L19" s="86" t="s">
        <v>59</v>
      </c>
      <c r="M19" s="86" t="s">
        <v>130</v>
      </c>
      <c r="N19" s="86" t="s">
        <v>71</v>
      </c>
      <c r="O19" s="89" t="s">
        <v>267</v>
      </c>
      <c r="P19" s="149">
        <v>183</v>
      </c>
      <c r="Q19" s="209">
        <f t="shared" si="0"/>
        <v>61</v>
      </c>
      <c r="R19" s="150">
        <f t="shared" si="1"/>
        <v>7</v>
      </c>
      <c r="S19" s="149">
        <v>169</v>
      </c>
      <c r="T19" s="209">
        <f t="shared" si="2"/>
        <v>56.333</v>
      </c>
      <c r="U19" s="150">
        <f t="shared" si="3"/>
        <v>7</v>
      </c>
      <c r="V19" s="149">
        <v>181.5</v>
      </c>
      <c r="W19" s="209">
        <f t="shared" si="4"/>
        <v>60.5</v>
      </c>
      <c r="X19" s="150">
        <f t="shared" si="5"/>
        <v>7</v>
      </c>
      <c r="Y19" s="151"/>
      <c r="Z19" s="151"/>
      <c r="AA19" s="204"/>
      <c r="AB19" s="206">
        <f t="shared" si="6"/>
        <v>177.83333333333334</v>
      </c>
      <c r="AC19" s="202">
        <f t="shared" si="7"/>
        <v>59.278</v>
      </c>
      <c r="AD19" s="151"/>
      <c r="AE19" s="139"/>
      <c r="AF19" s="137"/>
      <c r="AG19" s="14"/>
    </row>
    <row r="20" spans="1:33" s="138" customFormat="1" ht="33.75" customHeight="1">
      <c r="A20" s="148">
        <v>8</v>
      </c>
      <c r="B20" s="86">
        <v>186</v>
      </c>
      <c r="C20" s="175">
        <v>0.420833333333333</v>
      </c>
      <c r="D20" s="86" t="s">
        <v>113</v>
      </c>
      <c r="E20" s="85" t="s">
        <v>288</v>
      </c>
      <c r="F20" s="87" t="s">
        <v>290</v>
      </c>
      <c r="G20" s="83" t="s">
        <v>54</v>
      </c>
      <c r="H20" s="92" t="s">
        <v>287</v>
      </c>
      <c r="I20" s="87" t="s">
        <v>289</v>
      </c>
      <c r="J20" s="89" t="s">
        <v>285</v>
      </c>
      <c r="K20" s="86" t="s">
        <v>286</v>
      </c>
      <c r="L20" s="86" t="s">
        <v>59</v>
      </c>
      <c r="M20" s="86" t="s">
        <v>255</v>
      </c>
      <c r="N20" s="86" t="s">
        <v>71</v>
      </c>
      <c r="O20" s="89" t="s">
        <v>291</v>
      </c>
      <c r="P20" s="149">
        <v>174</v>
      </c>
      <c r="Q20" s="209">
        <f t="shared" si="0"/>
        <v>58</v>
      </c>
      <c r="R20" s="150">
        <f t="shared" si="1"/>
        <v>8</v>
      </c>
      <c r="S20" s="149">
        <v>165.5</v>
      </c>
      <c r="T20" s="209">
        <f t="shared" si="2"/>
        <v>55.167</v>
      </c>
      <c r="U20" s="150">
        <f t="shared" si="3"/>
        <v>8</v>
      </c>
      <c r="V20" s="149">
        <v>164.5</v>
      </c>
      <c r="W20" s="209">
        <f t="shared" si="4"/>
        <v>54.833</v>
      </c>
      <c r="X20" s="150">
        <f t="shared" si="5"/>
        <v>10</v>
      </c>
      <c r="Y20" s="151"/>
      <c r="Z20" s="151"/>
      <c r="AA20" s="204"/>
      <c r="AB20" s="206">
        <f t="shared" si="6"/>
        <v>168</v>
      </c>
      <c r="AC20" s="202">
        <f t="shared" si="7"/>
        <v>56</v>
      </c>
      <c r="AD20" s="151"/>
      <c r="AE20" s="139"/>
      <c r="AF20" s="137"/>
      <c r="AG20" s="14"/>
    </row>
    <row r="21" spans="1:33" s="138" customFormat="1" ht="33.75" customHeight="1">
      <c r="A21" s="148">
        <v>9</v>
      </c>
      <c r="B21" s="86">
        <v>182</v>
      </c>
      <c r="C21" s="175">
        <v>0.404166666666667</v>
      </c>
      <c r="D21" s="86" t="s">
        <v>73</v>
      </c>
      <c r="E21" s="85" t="s">
        <v>4</v>
      </c>
      <c r="F21" s="87" t="s">
        <v>5</v>
      </c>
      <c r="G21" s="83" t="s">
        <v>54</v>
      </c>
      <c r="H21" s="92" t="s">
        <v>7</v>
      </c>
      <c r="I21" s="87" t="s">
        <v>8</v>
      </c>
      <c r="J21" s="95" t="s">
        <v>9</v>
      </c>
      <c r="K21" s="86" t="s">
        <v>10</v>
      </c>
      <c r="L21" s="86" t="s">
        <v>59</v>
      </c>
      <c r="M21" s="86" t="s">
        <v>246</v>
      </c>
      <c r="N21" s="86" t="s">
        <v>81</v>
      </c>
      <c r="O21" s="89" t="s">
        <v>11</v>
      </c>
      <c r="P21" s="149">
        <v>171.5</v>
      </c>
      <c r="Q21" s="209">
        <f t="shared" si="0"/>
        <v>57.167</v>
      </c>
      <c r="R21" s="150">
        <f t="shared" si="1"/>
        <v>9</v>
      </c>
      <c r="S21" s="149">
        <v>156.5</v>
      </c>
      <c r="T21" s="209">
        <f t="shared" si="2"/>
        <v>52.167</v>
      </c>
      <c r="U21" s="150">
        <f t="shared" si="3"/>
        <v>9</v>
      </c>
      <c r="V21" s="149">
        <v>173.5</v>
      </c>
      <c r="W21" s="209">
        <f t="shared" si="4"/>
        <v>57.833</v>
      </c>
      <c r="X21" s="150">
        <f t="shared" si="5"/>
        <v>8</v>
      </c>
      <c r="Y21" s="151"/>
      <c r="Z21" s="151"/>
      <c r="AA21" s="204"/>
      <c r="AB21" s="206">
        <f t="shared" si="6"/>
        <v>167.16666666666666</v>
      </c>
      <c r="AC21" s="202">
        <f t="shared" si="7"/>
        <v>55.722</v>
      </c>
      <c r="AD21" s="151"/>
      <c r="AE21" s="139"/>
      <c r="AF21" s="137"/>
      <c r="AG21" s="14"/>
    </row>
    <row r="22" spans="1:33" s="138" customFormat="1" ht="33.75" customHeight="1">
      <c r="A22" s="148">
        <v>10</v>
      </c>
      <c r="B22" s="99">
        <v>190</v>
      </c>
      <c r="C22" s="176">
        <v>0.463194444444445</v>
      </c>
      <c r="D22" s="94" t="s">
        <v>145</v>
      </c>
      <c r="E22" s="103" t="s">
        <v>377</v>
      </c>
      <c r="F22" s="104" t="s">
        <v>378</v>
      </c>
      <c r="G22" s="98" t="s">
        <v>54</v>
      </c>
      <c r="H22" s="99" t="s">
        <v>380</v>
      </c>
      <c r="I22" s="104" t="s">
        <v>379</v>
      </c>
      <c r="J22" s="102" t="s">
        <v>371</v>
      </c>
      <c r="K22" s="99" t="s">
        <v>69</v>
      </c>
      <c r="L22" s="99" t="s">
        <v>372</v>
      </c>
      <c r="M22" s="99" t="s">
        <v>373</v>
      </c>
      <c r="N22" s="99" t="s">
        <v>374</v>
      </c>
      <c r="O22" s="103" t="s">
        <v>375</v>
      </c>
      <c r="P22" s="149">
        <v>150</v>
      </c>
      <c r="Q22" s="209">
        <f t="shared" si="0"/>
        <v>50</v>
      </c>
      <c r="R22" s="150">
        <f t="shared" si="1"/>
        <v>10</v>
      </c>
      <c r="S22" s="149">
        <v>151.5</v>
      </c>
      <c r="T22" s="209">
        <f t="shared" si="2"/>
        <v>50.5</v>
      </c>
      <c r="U22" s="150">
        <f t="shared" si="3"/>
        <v>10</v>
      </c>
      <c r="V22" s="149">
        <v>167</v>
      </c>
      <c r="W22" s="209">
        <f t="shared" si="4"/>
        <v>55.667</v>
      </c>
      <c r="X22" s="150">
        <f t="shared" si="5"/>
        <v>9</v>
      </c>
      <c r="Y22" s="151"/>
      <c r="Z22" s="151"/>
      <c r="AA22" s="204"/>
      <c r="AB22" s="206">
        <f t="shared" si="6"/>
        <v>156.16666666666666</v>
      </c>
      <c r="AC22" s="209">
        <f t="shared" si="7"/>
        <v>52.056</v>
      </c>
      <c r="AD22" s="151"/>
      <c r="AE22" s="76"/>
      <c r="AF22" s="137"/>
      <c r="AG22" s="14"/>
    </row>
    <row r="23" spans="1:16" s="125" customFormat="1" ht="33.75" customHeight="1">
      <c r="A23" s="152" t="s">
        <v>466</v>
      </c>
      <c r="B23" s="184"/>
      <c r="C23" s="185" t="s">
        <v>517</v>
      </c>
      <c r="D23" s="186"/>
      <c r="E23" s="182"/>
      <c r="F23" s="183"/>
      <c r="G23" s="187"/>
      <c r="H23" s="184"/>
      <c r="I23" s="183"/>
      <c r="J23" s="182"/>
      <c r="K23" s="184"/>
      <c r="L23" s="184"/>
      <c r="M23" s="184"/>
      <c r="N23" s="184"/>
      <c r="O23" s="182"/>
      <c r="P23" s="137"/>
    </row>
    <row r="24" spans="2:15" ht="19.5">
      <c r="B24" s="144"/>
      <c r="C24" s="144"/>
      <c r="D24" s="7"/>
      <c r="E24" s="144"/>
      <c r="F24" s="144"/>
      <c r="G24" s="7"/>
      <c r="H24" s="7"/>
      <c r="I24" s="7"/>
      <c r="J24" s="7"/>
      <c r="K24" s="238"/>
      <c r="L24" s="238"/>
      <c r="M24" s="238"/>
      <c r="N24" s="238"/>
      <c r="O24" s="238"/>
    </row>
  </sheetData>
  <sheetProtection/>
  <mergeCells count="32">
    <mergeCell ref="A1:AD1"/>
    <mergeCell ref="A2:AD2"/>
    <mergeCell ref="A4:AD4"/>
    <mergeCell ref="A5:AD5"/>
    <mergeCell ref="G6:K6"/>
    <mergeCell ref="G7:K7"/>
    <mergeCell ref="G8:K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D11:AD12"/>
    <mergeCell ref="O11:O12"/>
    <mergeCell ref="P11:R11"/>
    <mergeCell ref="S11:U11"/>
    <mergeCell ref="AB11:AB12"/>
    <mergeCell ref="AC11:AC12"/>
    <mergeCell ref="V11:X11"/>
    <mergeCell ref="K24:O24"/>
    <mergeCell ref="Y11:Y12"/>
    <mergeCell ref="Z11:Z12"/>
    <mergeCell ref="AA11:AA12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"/>
  <sheetViews>
    <sheetView view="pageBreakPreview" zoomScale="75" zoomScaleNormal="75" zoomScaleSheetLayoutView="75" zoomScalePageLayoutView="0" workbookViewId="0" topLeftCell="A1">
      <selection activeCell="J23" sqref="J23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2.37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75390625" style="114" customWidth="1"/>
    <col min="17" max="17" width="8.875" style="114" customWidth="1"/>
    <col min="18" max="18" width="3.75390625" style="114" customWidth="1"/>
    <col min="19" max="19" width="7.00390625" style="114" customWidth="1"/>
    <col min="20" max="20" width="9.375" style="114" customWidth="1"/>
    <col min="21" max="21" width="3.875" style="114" customWidth="1"/>
    <col min="22" max="22" width="7.25390625" style="114" customWidth="1"/>
    <col min="23" max="23" width="8.875" style="114" customWidth="1"/>
    <col min="24" max="24" width="3.75390625" style="114" customWidth="1"/>
    <col min="25" max="26" width="2.875" style="114" customWidth="1"/>
    <col min="27" max="27" width="6.25390625" style="114" customWidth="1"/>
    <col min="28" max="28" width="7.75390625" style="114" customWidth="1"/>
    <col min="29" max="29" width="11.875" style="114" customWidth="1"/>
    <col min="30" max="30" width="7.375" style="114" hidden="1" customWidth="1"/>
    <col min="31" max="31" width="28.25390625" style="117" customWidth="1"/>
    <col min="32" max="32" width="11.00390625" style="117" customWidth="1"/>
    <col min="33" max="16384" width="9.125" style="114" customWidth="1"/>
  </cols>
  <sheetData>
    <row r="1" spans="1:46" ht="35.25" customHeight="1">
      <c r="A1" s="248" t="s">
        <v>257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112"/>
      <c r="AF1" s="112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46" ht="42" customHeight="1">
      <c r="A2" s="256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112"/>
      <c r="AF2" s="112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4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12"/>
      <c r="AF3" s="112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32" s="116" customFormat="1" ht="24" customHeight="1">
      <c r="A4" s="255" t="s">
        <v>561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115"/>
      <c r="AF4" s="115"/>
    </row>
    <row r="5" spans="1:3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4:32" ht="21" customHeight="1">
      <c r="D6" s="118"/>
      <c r="F6" s="119" t="s">
        <v>451</v>
      </c>
      <c r="G6" s="257" t="s">
        <v>562</v>
      </c>
      <c r="H6" s="257"/>
      <c r="I6" s="257"/>
      <c r="J6" s="257"/>
      <c r="K6" s="257"/>
      <c r="L6" s="122"/>
      <c r="AF6" s="123"/>
    </row>
    <row r="7" spans="1:32" s="125" customFormat="1" ht="20.25" customHeight="1">
      <c r="A7" s="124"/>
      <c r="D7" s="118"/>
      <c r="F7" s="118"/>
      <c r="G7" s="257" t="s">
        <v>563</v>
      </c>
      <c r="H7" s="257"/>
      <c r="I7" s="257"/>
      <c r="J7" s="257"/>
      <c r="K7" s="257"/>
      <c r="L7" s="126"/>
      <c r="N7" s="127"/>
      <c r="O7" s="127"/>
      <c r="P7" s="127"/>
      <c r="Q7" s="127"/>
      <c r="R7" s="127"/>
      <c r="S7" s="127"/>
      <c r="V7" s="127"/>
      <c r="W7" s="127"/>
      <c r="X7" s="127"/>
      <c r="AE7" s="129"/>
      <c r="AF7" s="123"/>
    </row>
    <row r="8" spans="7:32" s="125" customFormat="1" ht="20.25" customHeight="1">
      <c r="G8" s="257" t="s">
        <v>544</v>
      </c>
      <c r="H8" s="257"/>
      <c r="I8" s="257"/>
      <c r="J8" s="257"/>
      <c r="K8" s="257"/>
      <c r="L8" s="126"/>
      <c r="N8" s="127"/>
      <c r="O8" s="127"/>
      <c r="P8" s="127"/>
      <c r="Q8" s="127"/>
      <c r="R8" s="127"/>
      <c r="S8" s="127"/>
      <c r="V8" s="127"/>
      <c r="W8" s="127"/>
      <c r="X8" s="127"/>
      <c r="AE8" s="117"/>
      <c r="AF8" s="123"/>
    </row>
    <row r="9" spans="7:32" s="125" customFormat="1" ht="20.25" customHeight="1">
      <c r="G9" s="126"/>
      <c r="H9" s="131"/>
      <c r="I9" s="131"/>
      <c r="J9" s="131"/>
      <c r="K9" s="131"/>
      <c r="L9" s="126"/>
      <c r="N9" s="127"/>
      <c r="O9" s="127"/>
      <c r="P9" s="127"/>
      <c r="Q9" s="127"/>
      <c r="R9" s="127"/>
      <c r="S9" s="127"/>
      <c r="V9" s="127"/>
      <c r="W9" s="127"/>
      <c r="X9" s="127"/>
      <c r="AE9" s="129"/>
      <c r="AF9" s="123"/>
    </row>
    <row r="10" spans="1:32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77"/>
      <c r="P10" s="133"/>
      <c r="Q10" s="133"/>
      <c r="R10" s="133"/>
      <c r="S10" s="133"/>
      <c r="T10" s="133"/>
      <c r="V10" s="133"/>
      <c r="W10" s="133"/>
      <c r="X10" s="133"/>
      <c r="Y10" s="145"/>
      <c r="Z10" s="145"/>
      <c r="AA10" s="145"/>
      <c r="AB10" s="145"/>
      <c r="AC10" s="227" t="s">
        <v>467</v>
      </c>
      <c r="AD10" s="227"/>
      <c r="AE10" s="8"/>
      <c r="AF10" s="123"/>
    </row>
    <row r="11" spans="1:32" ht="24.75" customHeight="1">
      <c r="A11" s="242" t="s">
        <v>465</v>
      </c>
      <c r="B11" s="242" t="s">
        <v>35</v>
      </c>
      <c r="C11" s="241" t="s">
        <v>510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39" t="s">
        <v>454</v>
      </c>
      <c r="Q11" s="239"/>
      <c r="R11" s="239"/>
      <c r="S11" s="241" t="s">
        <v>455</v>
      </c>
      <c r="T11" s="241"/>
      <c r="U11" s="241"/>
      <c r="V11" s="239" t="s">
        <v>457</v>
      </c>
      <c r="W11" s="239"/>
      <c r="X11" s="239"/>
      <c r="Y11" s="237" t="s">
        <v>458</v>
      </c>
      <c r="Z11" s="237" t="s">
        <v>459</v>
      </c>
      <c r="AA11" s="237" t="s">
        <v>460</v>
      </c>
      <c r="AB11" s="236" t="s">
        <v>461</v>
      </c>
      <c r="AC11" s="236" t="s">
        <v>462</v>
      </c>
      <c r="AD11" s="237" t="s">
        <v>468</v>
      </c>
      <c r="AF11" s="123"/>
    </row>
    <row r="12" spans="1:32" ht="48" customHeight="1">
      <c r="A12" s="242"/>
      <c r="B12" s="242"/>
      <c r="C12" s="241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463</v>
      </c>
      <c r="Q12" s="5" t="s">
        <v>464</v>
      </c>
      <c r="R12" s="6" t="s">
        <v>465</v>
      </c>
      <c r="S12" s="5" t="s">
        <v>463</v>
      </c>
      <c r="T12" s="5" t="s">
        <v>464</v>
      </c>
      <c r="U12" s="6" t="s">
        <v>465</v>
      </c>
      <c r="V12" s="5" t="s">
        <v>463</v>
      </c>
      <c r="W12" s="5" t="s">
        <v>464</v>
      </c>
      <c r="X12" s="6" t="s">
        <v>465</v>
      </c>
      <c r="Y12" s="237"/>
      <c r="Z12" s="237"/>
      <c r="AA12" s="237"/>
      <c r="AB12" s="236"/>
      <c r="AC12" s="236"/>
      <c r="AD12" s="237"/>
      <c r="AF12" s="123"/>
    </row>
    <row r="13" spans="1:32" s="138" customFormat="1" ht="33.75" customHeight="1">
      <c r="A13" s="148">
        <v>1</v>
      </c>
      <c r="B13" s="92">
        <v>90</v>
      </c>
      <c r="C13" s="175">
        <v>0.509722222222222</v>
      </c>
      <c r="D13" s="86" t="s">
        <v>63</v>
      </c>
      <c r="E13" s="85" t="s">
        <v>114</v>
      </c>
      <c r="F13" s="85" t="s">
        <v>168</v>
      </c>
      <c r="G13" s="83" t="s">
        <v>54</v>
      </c>
      <c r="H13" s="86" t="s">
        <v>258</v>
      </c>
      <c r="I13" s="87" t="s">
        <v>259</v>
      </c>
      <c r="J13" s="88" t="s">
        <v>260</v>
      </c>
      <c r="K13" s="86" t="s">
        <v>261</v>
      </c>
      <c r="L13" s="86" t="s">
        <v>141</v>
      </c>
      <c r="M13" s="86" t="s">
        <v>101</v>
      </c>
      <c r="N13" s="86" t="s">
        <v>71</v>
      </c>
      <c r="O13" s="89" t="s">
        <v>262</v>
      </c>
      <c r="P13" s="149">
        <v>258.5</v>
      </c>
      <c r="Q13" s="209">
        <f>ROUND(P13/3.9-IF($Y13=1,0.5,IF($Y13=2,1.5,0)),3)</f>
        <v>66.282</v>
      </c>
      <c r="R13" s="150">
        <f>RANK(Q13,Q$13:Q$16,0)</f>
        <v>1</v>
      </c>
      <c r="S13" s="149">
        <v>256.5</v>
      </c>
      <c r="T13" s="209">
        <f>ROUND(S13/3.9-IF($Y13=1,0.5,IF($Y13=2,1.5,0)),3)</f>
        <v>65.769</v>
      </c>
      <c r="U13" s="150">
        <f>RANK(T13,T$13:T$16,0)</f>
        <v>1</v>
      </c>
      <c r="V13" s="149">
        <v>264</v>
      </c>
      <c r="W13" s="209">
        <f>ROUND(V13/3.9-IF($Y13=1,0.5,IF($Y13=2,1.5,0)),3)</f>
        <v>67.692</v>
      </c>
      <c r="X13" s="150">
        <f>RANK(W13,W$13:W$16,0)</f>
        <v>1</v>
      </c>
      <c r="Y13" s="151"/>
      <c r="Z13" s="151"/>
      <c r="AA13" s="151"/>
      <c r="AB13" s="214">
        <f>(P13+S13+V13)/3</f>
        <v>259.6666666666667</v>
      </c>
      <c r="AC13" s="209">
        <f>ROUND(((Q13+T13+W13)/3)-((Z13*2)/3.9),3)</f>
        <v>66.581</v>
      </c>
      <c r="AD13" s="205"/>
      <c r="AE13" s="76"/>
      <c r="AF13" s="137"/>
    </row>
    <row r="14" spans="1:33" s="138" customFormat="1" ht="33.75" customHeight="1">
      <c r="A14" s="148">
        <v>2</v>
      </c>
      <c r="B14" s="92">
        <v>91</v>
      </c>
      <c r="C14" s="175">
        <v>0.4930555555555556</v>
      </c>
      <c r="D14" s="86" t="s">
        <v>73</v>
      </c>
      <c r="E14" s="85" t="s">
        <v>177</v>
      </c>
      <c r="F14" s="87" t="s">
        <v>315</v>
      </c>
      <c r="G14" s="83" t="s">
        <v>54</v>
      </c>
      <c r="H14" s="86" t="s">
        <v>317</v>
      </c>
      <c r="I14" s="87" t="s">
        <v>316</v>
      </c>
      <c r="J14" s="89" t="s">
        <v>311</v>
      </c>
      <c r="K14" s="111" t="s">
        <v>261</v>
      </c>
      <c r="L14" s="86" t="s">
        <v>120</v>
      </c>
      <c r="M14" s="86" t="s">
        <v>312</v>
      </c>
      <c r="N14" s="86" t="s">
        <v>158</v>
      </c>
      <c r="O14" s="89" t="s">
        <v>313</v>
      </c>
      <c r="P14" s="149">
        <v>254.5</v>
      </c>
      <c r="Q14" s="209">
        <f>ROUND(P14/3.9-IF($Y14=1,0.5,IF($Y14=2,1.5,0)),3)</f>
        <v>65.256</v>
      </c>
      <c r="R14" s="150">
        <f>RANK(Q14,Q$13:Q$16,0)</f>
        <v>3</v>
      </c>
      <c r="S14" s="149">
        <v>254.5</v>
      </c>
      <c r="T14" s="209">
        <f>ROUND(S14/3.9-IF($Y14=1,0.5,IF($Y14=2,1.5,0)),3)</f>
        <v>65.256</v>
      </c>
      <c r="U14" s="150">
        <f>RANK(T14,T$13:T$16,0)</f>
        <v>2</v>
      </c>
      <c r="V14" s="149">
        <v>254</v>
      </c>
      <c r="W14" s="209">
        <f>ROUND(V14/3.9-IF($Y14=1,0.5,IF($Y14=2,1.5,0)),3)</f>
        <v>65.128</v>
      </c>
      <c r="X14" s="150">
        <f>RANK(W14,W$13:W$16,0)</f>
        <v>2</v>
      </c>
      <c r="Y14" s="151"/>
      <c r="Z14" s="151"/>
      <c r="AA14" s="151"/>
      <c r="AB14" s="214">
        <f>(P14+S14+V14)/3</f>
        <v>254.33333333333334</v>
      </c>
      <c r="AC14" s="209">
        <f>ROUND(((Q14+T14+W14)/3)-((Z14*2)/3.9),3)</f>
        <v>65.213</v>
      </c>
      <c r="AD14" s="205"/>
      <c r="AE14" s="139"/>
      <c r="AF14" s="137"/>
      <c r="AG14" s="14"/>
    </row>
    <row r="15" spans="1:32" s="138" customFormat="1" ht="33.75" customHeight="1">
      <c r="A15" s="148">
        <v>3</v>
      </c>
      <c r="B15" s="108">
        <v>94</v>
      </c>
      <c r="C15" s="175">
        <v>0.4986111111111111</v>
      </c>
      <c r="D15" s="84" t="s">
        <v>51</v>
      </c>
      <c r="E15" s="100" t="s">
        <v>359</v>
      </c>
      <c r="F15" s="100" t="s">
        <v>523</v>
      </c>
      <c r="G15" s="98" t="s">
        <v>351</v>
      </c>
      <c r="H15" s="99" t="s">
        <v>360</v>
      </c>
      <c r="I15" s="101" t="s">
        <v>361</v>
      </c>
      <c r="J15" s="104" t="s">
        <v>362</v>
      </c>
      <c r="K15" s="99" t="s">
        <v>363</v>
      </c>
      <c r="L15" s="99" t="s">
        <v>356</v>
      </c>
      <c r="M15" s="99" t="s">
        <v>80</v>
      </c>
      <c r="N15" s="99" t="s">
        <v>158</v>
      </c>
      <c r="O15" s="103" t="s">
        <v>364</v>
      </c>
      <c r="P15" s="149">
        <v>258</v>
      </c>
      <c r="Q15" s="209">
        <f>ROUND(P15/3.9-IF($Y15=1,0.5,IF($Y15=2,1.5,0)),3)</f>
        <v>66.154</v>
      </c>
      <c r="R15" s="150">
        <f>RANK(Q15,Q$13:Q$16,0)</f>
        <v>2</v>
      </c>
      <c r="S15" s="149">
        <v>252</v>
      </c>
      <c r="T15" s="209">
        <f>ROUND(S15/3.9-IF($Y15=1,0.5,IF($Y15=2,1.5,0)),3)</f>
        <v>64.615</v>
      </c>
      <c r="U15" s="150">
        <f>RANK(T15,T$13:T$16,0)</f>
        <v>3</v>
      </c>
      <c r="V15" s="149">
        <v>236</v>
      </c>
      <c r="W15" s="209">
        <f>ROUND(V15/3.9-IF($Y15=1,0.5,IF($Y15=2,1.5,0)),3)</f>
        <v>60.513</v>
      </c>
      <c r="X15" s="150">
        <f>RANK(W15,W$13:W$16,0)</f>
        <v>3</v>
      </c>
      <c r="Y15" s="151"/>
      <c r="Z15" s="151"/>
      <c r="AA15" s="151"/>
      <c r="AB15" s="214">
        <f>(P15+S15+V15)/3</f>
        <v>248.66666666666666</v>
      </c>
      <c r="AC15" s="209">
        <f>ROUND(((Q15+T15+W15)/3)-((Z15*2)/3.9),3)</f>
        <v>63.761</v>
      </c>
      <c r="AD15" s="205"/>
      <c r="AE15" s="76"/>
      <c r="AF15" s="137"/>
    </row>
    <row r="16" spans="1:32" s="138" customFormat="1" ht="33.75" customHeight="1">
      <c r="A16" s="148">
        <v>4</v>
      </c>
      <c r="B16" s="92">
        <v>93</v>
      </c>
      <c r="C16" s="175">
        <v>0.504166666666667</v>
      </c>
      <c r="D16" s="86" t="s">
        <v>85</v>
      </c>
      <c r="E16" s="85" t="s">
        <v>318</v>
      </c>
      <c r="F16" s="85" t="s">
        <v>319</v>
      </c>
      <c r="G16" s="83" t="s">
        <v>54</v>
      </c>
      <c r="H16" s="86" t="s">
        <v>320</v>
      </c>
      <c r="I16" s="87" t="s">
        <v>321</v>
      </c>
      <c r="J16" s="88" t="s">
        <v>322</v>
      </c>
      <c r="K16" s="86" t="s">
        <v>323</v>
      </c>
      <c r="L16" s="86" t="s">
        <v>100</v>
      </c>
      <c r="M16" s="86" t="s">
        <v>101</v>
      </c>
      <c r="N16" s="86" t="s">
        <v>158</v>
      </c>
      <c r="O16" s="89" t="s">
        <v>241</v>
      </c>
      <c r="P16" s="149">
        <v>229</v>
      </c>
      <c r="Q16" s="209">
        <f>ROUND(P16/3.9-IF($Y16=1,0.5,IF($Y16=2,1.5,0)),3)</f>
        <v>58.718</v>
      </c>
      <c r="R16" s="150">
        <f>RANK(Q16,Q$13:Q$16,0)</f>
        <v>4</v>
      </c>
      <c r="S16" s="149">
        <v>226.5</v>
      </c>
      <c r="T16" s="209">
        <f>ROUND(S16/3.9-IF($Y16=1,0.5,IF($Y16=2,1.5,0)),3)</f>
        <v>58.077</v>
      </c>
      <c r="U16" s="150">
        <f>RANK(T16,T$13:T$16,0)</f>
        <v>4</v>
      </c>
      <c r="V16" s="149">
        <v>220.5</v>
      </c>
      <c r="W16" s="209">
        <f>ROUND(V16/3.9-IF($Y16=1,0.5,IF($Y16=2,1.5,0)),3)</f>
        <v>56.538</v>
      </c>
      <c r="X16" s="150">
        <f>RANK(W16,W$13:W$16,0)</f>
        <v>4</v>
      </c>
      <c r="Y16" s="151"/>
      <c r="Z16" s="151"/>
      <c r="AA16" s="151"/>
      <c r="AB16" s="214">
        <f>(P16+S16+V16)/3</f>
        <v>225.33333333333334</v>
      </c>
      <c r="AC16" s="209">
        <f>ROUND(((Q16+T16+W16)/3)-((Z16*2)/3.9),3)</f>
        <v>57.778</v>
      </c>
      <c r="AD16" s="205"/>
      <c r="AE16" s="76"/>
      <c r="AF16" s="137"/>
    </row>
    <row r="17" spans="1:15" ht="28.5" customHeight="1">
      <c r="A17" s="152" t="s">
        <v>466</v>
      </c>
      <c r="B17" s="144"/>
      <c r="C17" s="144"/>
      <c r="D17" s="7"/>
      <c r="E17" s="144"/>
      <c r="F17" s="144"/>
      <c r="G17" s="7"/>
      <c r="H17" s="7"/>
      <c r="I17" s="7"/>
      <c r="J17" s="7"/>
      <c r="K17" s="238"/>
      <c r="L17" s="238"/>
      <c r="M17" s="238"/>
      <c r="N17" s="238"/>
      <c r="O17" s="238"/>
    </row>
  </sheetData>
  <sheetProtection/>
  <mergeCells count="32">
    <mergeCell ref="A1:AD1"/>
    <mergeCell ref="A2:AD2"/>
    <mergeCell ref="A4:AD4"/>
    <mergeCell ref="A5:AD5"/>
    <mergeCell ref="G6:K6"/>
    <mergeCell ref="G7:K7"/>
    <mergeCell ref="G8:K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AB11:AB12"/>
    <mergeCell ref="AC11:AC12"/>
    <mergeCell ref="AD11:AD12"/>
    <mergeCell ref="K17:O17"/>
    <mergeCell ref="P11:R11"/>
    <mergeCell ref="S11:U11"/>
    <mergeCell ref="V11:X11"/>
    <mergeCell ref="Y11:Y12"/>
    <mergeCell ref="Z11:Z12"/>
    <mergeCell ref="AA11:AA12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view="pageBreakPreview" zoomScale="70" zoomScaleNormal="75" zoomScaleSheetLayoutView="70" zoomScalePageLayoutView="0" workbookViewId="0" topLeftCell="M7">
      <selection activeCell="AI10" sqref="AI10:AJ10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5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25390625" style="114" customWidth="1"/>
    <col min="17" max="17" width="8.875" style="114" customWidth="1"/>
    <col min="18" max="18" width="5.625" style="114" customWidth="1"/>
    <col min="19" max="19" width="7.25390625" style="114" customWidth="1"/>
    <col min="20" max="20" width="8.875" style="114" customWidth="1"/>
    <col min="21" max="21" width="3.75390625" style="114" customWidth="1"/>
    <col min="22" max="22" width="7.875" style="114" customWidth="1"/>
    <col min="23" max="23" width="9.375" style="114" customWidth="1"/>
    <col min="24" max="24" width="3.875" style="114" customWidth="1"/>
    <col min="25" max="25" width="8.75390625" style="114" customWidth="1"/>
    <col min="26" max="26" width="9.375" style="114" customWidth="1"/>
    <col min="27" max="27" width="3.875" style="114" customWidth="1"/>
    <col min="28" max="28" width="7.875" style="114" customWidth="1"/>
    <col min="29" max="29" width="8.875" style="114" customWidth="1"/>
    <col min="30" max="30" width="3.75390625" style="114" customWidth="1"/>
    <col min="31" max="32" width="2.875" style="114" customWidth="1"/>
    <col min="33" max="33" width="6.25390625" style="114" customWidth="1"/>
    <col min="34" max="34" width="7.75390625" style="114" customWidth="1"/>
    <col min="35" max="35" width="11.875" style="114" customWidth="1"/>
    <col min="36" max="36" width="9.75390625" style="114" customWidth="1"/>
    <col min="37" max="37" width="28.25390625" style="117" customWidth="1"/>
    <col min="38" max="38" width="11.00390625" style="117" customWidth="1"/>
    <col min="39" max="16384" width="9.125" style="114" customWidth="1"/>
  </cols>
  <sheetData>
    <row r="1" spans="1:52" ht="29.25" customHeight="1">
      <c r="A1" s="248" t="s">
        <v>448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112"/>
      <c r="AL1" s="112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</row>
    <row r="2" spans="1:52" ht="29.25" customHeight="1">
      <c r="A2" s="249" t="s">
        <v>429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112"/>
      <c r="AL2" s="112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</row>
    <row r="3" spans="1:52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12"/>
      <c r="AL3" s="112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</row>
    <row r="4" spans="1:38" s="116" customFormat="1" ht="21" customHeight="1">
      <c r="A4" s="251" t="s">
        <v>540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115"/>
      <c r="AL4" s="115"/>
    </row>
    <row r="5" spans="1:36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</row>
    <row r="6" spans="1:36" ht="18.75" customHeight="1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</row>
    <row r="7" spans="4:38" ht="14.25" customHeight="1">
      <c r="D7" s="193"/>
      <c r="F7" s="194" t="s">
        <v>451</v>
      </c>
      <c r="G7" s="243" t="s">
        <v>518</v>
      </c>
      <c r="H7" s="243"/>
      <c r="I7" s="243"/>
      <c r="J7" s="243"/>
      <c r="K7" s="243"/>
      <c r="L7" s="195"/>
      <c r="M7" s="243" t="s">
        <v>542</v>
      </c>
      <c r="N7" s="243"/>
      <c r="O7" s="243"/>
      <c r="P7" s="243"/>
      <c r="Q7" s="243"/>
      <c r="AL7" s="196"/>
    </row>
    <row r="8" spans="4:38" s="180" customFormat="1" ht="14.25" customHeight="1">
      <c r="D8" s="193"/>
      <c r="F8" s="193"/>
      <c r="G8" s="243" t="s">
        <v>541</v>
      </c>
      <c r="H8" s="243"/>
      <c r="I8" s="243"/>
      <c r="J8" s="243"/>
      <c r="K8" s="243"/>
      <c r="L8" s="197"/>
      <c r="M8" s="243" t="s">
        <v>543</v>
      </c>
      <c r="N8" s="243"/>
      <c r="O8" s="243"/>
      <c r="P8" s="243"/>
      <c r="Q8" s="243"/>
      <c r="R8" s="191"/>
      <c r="S8" s="191"/>
      <c r="T8" s="191"/>
      <c r="U8" s="191"/>
      <c r="V8" s="191"/>
      <c r="Y8" s="191"/>
      <c r="AB8" s="191"/>
      <c r="AC8" s="191"/>
      <c r="AD8" s="191"/>
      <c r="AK8" s="199"/>
      <c r="AL8" s="196"/>
    </row>
    <row r="9" spans="12:38" s="180" customFormat="1" ht="14.25" customHeight="1">
      <c r="L9" s="197"/>
      <c r="M9" s="243" t="s">
        <v>544</v>
      </c>
      <c r="N9" s="243"/>
      <c r="O9" s="243"/>
      <c r="P9" s="243"/>
      <c r="Q9" s="243"/>
      <c r="R9" s="191"/>
      <c r="S9" s="191"/>
      <c r="T9" s="191"/>
      <c r="U9" s="191"/>
      <c r="V9" s="191"/>
      <c r="Y9" s="191"/>
      <c r="AB9" s="191"/>
      <c r="AC9" s="191"/>
      <c r="AD9" s="191"/>
      <c r="AK9" s="117"/>
      <c r="AL9" s="196"/>
    </row>
    <row r="10" spans="1:38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77"/>
      <c r="P10" s="133"/>
      <c r="Q10" s="133"/>
      <c r="R10" s="133"/>
      <c r="S10" s="133"/>
      <c r="T10" s="133"/>
      <c r="U10" s="133"/>
      <c r="V10" s="133"/>
      <c r="W10" s="133"/>
      <c r="Y10" s="133"/>
      <c r="Z10" s="133"/>
      <c r="AB10" s="133"/>
      <c r="AC10" s="133"/>
      <c r="AD10" s="133"/>
      <c r="AE10" s="145"/>
      <c r="AF10" s="145"/>
      <c r="AG10" s="145"/>
      <c r="AH10" s="145"/>
      <c r="AI10" s="244" t="s">
        <v>531</v>
      </c>
      <c r="AJ10" s="244"/>
      <c r="AK10" s="8"/>
      <c r="AL10" s="123"/>
    </row>
    <row r="11" spans="1:38" ht="24.75" customHeight="1">
      <c r="A11" s="242" t="s">
        <v>465</v>
      </c>
      <c r="B11" s="242" t="s">
        <v>35</v>
      </c>
      <c r="C11" s="241" t="s">
        <v>510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39" t="s">
        <v>453</v>
      </c>
      <c r="Q11" s="239"/>
      <c r="R11" s="239"/>
      <c r="S11" s="239" t="s">
        <v>454</v>
      </c>
      <c r="T11" s="239"/>
      <c r="U11" s="239"/>
      <c r="V11" s="241" t="s">
        <v>455</v>
      </c>
      <c r="W11" s="241"/>
      <c r="X11" s="241"/>
      <c r="Y11" s="239" t="s">
        <v>456</v>
      </c>
      <c r="Z11" s="239"/>
      <c r="AA11" s="239"/>
      <c r="AB11" s="239" t="s">
        <v>457</v>
      </c>
      <c r="AC11" s="239"/>
      <c r="AD11" s="239"/>
      <c r="AE11" s="237" t="s">
        <v>458</v>
      </c>
      <c r="AF11" s="237" t="s">
        <v>459</v>
      </c>
      <c r="AG11" s="237" t="s">
        <v>460</v>
      </c>
      <c r="AH11" s="236" t="s">
        <v>461</v>
      </c>
      <c r="AI11" s="236" t="s">
        <v>462</v>
      </c>
      <c r="AJ11" s="237" t="s">
        <v>468</v>
      </c>
      <c r="AL11" s="123"/>
    </row>
    <row r="12" spans="1:38" ht="48" customHeight="1">
      <c r="A12" s="242"/>
      <c r="B12" s="242"/>
      <c r="C12" s="241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463</v>
      </c>
      <c r="Q12" s="5" t="s">
        <v>464</v>
      </c>
      <c r="R12" s="6" t="s">
        <v>465</v>
      </c>
      <c r="S12" s="5" t="s">
        <v>463</v>
      </c>
      <c r="T12" s="5" t="s">
        <v>464</v>
      </c>
      <c r="U12" s="6" t="s">
        <v>465</v>
      </c>
      <c r="V12" s="5" t="s">
        <v>463</v>
      </c>
      <c r="W12" s="5" t="s">
        <v>464</v>
      </c>
      <c r="X12" s="6" t="s">
        <v>465</v>
      </c>
      <c r="Y12" s="5" t="s">
        <v>463</v>
      </c>
      <c r="Z12" s="5" t="s">
        <v>464</v>
      </c>
      <c r="AA12" s="6" t="s">
        <v>465</v>
      </c>
      <c r="AB12" s="5" t="s">
        <v>463</v>
      </c>
      <c r="AC12" s="5" t="s">
        <v>464</v>
      </c>
      <c r="AD12" s="6" t="s">
        <v>465</v>
      </c>
      <c r="AE12" s="237"/>
      <c r="AF12" s="237"/>
      <c r="AG12" s="237"/>
      <c r="AH12" s="236"/>
      <c r="AI12" s="236"/>
      <c r="AJ12" s="237"/>
      <c r="AL12" s="123"/>
    </row>
    <row r="13" spans="1:38" s="138" customFormat="1" ht="33.75" customHeight="1">
      <c r="A13" s="148">
        <v>1</v>
      </c>
      <c r="B13" s="98">
        <v>395</v>
      </c>
      <c r="C13" s="175">
        <v>0.6506944444444445</v>
      </c>
      <c r="D13" s="86" t="s">
        <v>183</v>
      </c>
      <c r="E13" s="85" t="s">
        <v>114</v>
      </c>
      <c r="F13" s="87" t="s">
        <v>390</v>
      </c>
      <c r="G13" s="83" t="s">
        <v>54</v>
      </c>
      <c r="H13" s="86" t="s">
        <v>393</v>
      </c>
      <c r="I13" s="87" t="s">
        <v>391</v>
      </c>
      <c r="J13" s="174" t="s">
        <v>371</v>
      </c>
      <c r="K13" s="86" t="s">
        <v>110</v>
      </c>
      <c r="L13" s="86" t="s">
        <v>386</v>
      </c>
      <c r="M13" s="86" t="s">
        <v>80</v>
      </c>
      <c r="N13" s="86" t="s">
        <v>489</v>
      </c>
      <c r="O13" s="89" t="s">
        <v>388</v>
      </c>
      <c r="P13" s="149">
        <v>269</v>
      </c>
      <c r="Q13" s="209">
        <f aca="true" t="shared" si="0" ref="Q13:Q29">ROUND(P13/3.8-IF($AE13=1,2,IF($AE13=2,3,0)),3)</f>
        <v>70.789</v>
      </c>
      <c r="R13" s="150">
        <f aca="true" t="shared" si="1" ref="R13:R29">RANK(Q13,Q$13:Q$29,0)</f>
        <v>1</v>
      </c>
      <c r="S13" s="149">
        <v>265.5</v>
      </c>
      <c r="T13" s="209">
        <f aca="true" t="shared" si="2" ref="T13:T29">ROUND(S13/3.8-IF($AE13=1,2,IF($AE13=2,3,0)),3)</f>
        <v>69.868</v>
      </c>
      <c r="U13" s="150">
        <f aca="true" t="shared" si="3" ref="U13:U29">RANK(T13,T$13:T$29,0)</f>
        <v>1</v>
      </c>
      <c r="V13" s="149">
        <v>266</v>
      </c>
      <c r="W13" s="209">
        <f aca="true" t="shared" si="4" ref="W13:W29">ROUND(V13/3.8-IF($AE13=1,2,IF($AE13=2,3,0)),3)</f>
        <v>70</v>
      </c>
      <c r="X13" s="150">
        <f aca="true" t="shared" si="5" ref="X13:X29">RANK(W13,W$13:W$29,0)</f>
        <v>1</v>
      </c>
      <c r="Y13" s="149">
        <v>265</v>
      </c>
      <c r="Z13" s="209">
        <f aca="true" t="shared" si="6" ref="Z13:Z29">ROUND(Y13/3.8-IF($AE13=1,2,IF($AE13=2,3,0)),3)</f>
        <v>69.737</v>
      </c>
      <c r="AA13" s="150">
        <f aca="true" t="shared" si="7" ref="AA13:AA29">RANK(Z13,Z$13:Z$29,0)</f>
        <v>2</v>
      </c>
      <c r="AB13" s="149">
        <v>263.5</v>
      </c>
      <c r="AC13" s="209">
        <f aca="true" t="shared" si="8" ref="AC13:AC29">ROUND(AB13/3.8-IF($AE13=1,2,IF($AE13=2,3,0)),3)</f>
        <v>69.342</v>
      </c>
      <c r="AD13" s="150">
        <f aca="true" t="shared" si="9" ref="AD13:AD29">RANK(AC13,AC$13:AC$29,0)</f>
        <v>1</v>
      </c>
      <c r="AE13" s="151"/>
      <c r="AF13" s="151"/>
      <c r="AG13" s="151"/>
      <c r="AH13" s="214">
        <f aca="true" t="shared" si="10" ref="AH13:AH29">(S13+V13+Y13+P13+AB13)/5</f>
        <v>265.8</v>
      </c>
      <c r="AI13" s="209">
        <f aca="true" t="shared" si="11" ref="AI13:AI29">ROUND(((T13+W13+Z13+Q13+AC13)/5)-((AF13*2)/3.8),3)</f>
        <v>69.947</v>
      </c>
      <c r="AJ13" s="207">
        <v>13200</v>
      </c>
      <c r="AK13" s="76"/>
      <c r="AL13" s="137"/>
    </row>
    <row r="14" spans="1:38" s="138" customFormat="1" ht="33.75" customHeight="1">
      <c r="A14" s="148">
        <v>2</v>
      </c>
      <c r="B14" s="83">
        <v>387</v>
      </c>
      <c r="C14" s="175">
        <v>0.660416666666667</v>
      </c>
      <c r="D14" s="86" t="s">
        <v>113</v>
      </c>
      <c r="E14" s="85" t="s">
        <v>124</v>
      </c>
      <c r="F14" s="85" t="s">
        <v>125</v>
      </c>
      <c r="G14" s="83" t="s">
        <v>54</v>
      </c>
      <c r="H14" s="86" t="s">
        <v>126</v>
      </c>
      <c r="I14" s="87" t="s">
        <v>127</v>
      </c>
      <c r="J14" s="88" t="s">
        <v>128</v>
      </c>
      <c r="K14" s="86" t="s">
        <v>129</v>
      </c>
      <c r="L14" s="86" t="s">
        <v>120</v>
      </c>
      <c r="M14" s="86" t="s">
        <v>130</v>
      </c>
      <c r="N14" s="86" t="s">
        <v>71</v>
      </c>
      <c r="O14" s="89" t="s">
        <v>131</v>
      </c>
      <c r="P14" s="149">
        <v>253</v>
      </c>
      <c r="Q14" s="209">
        <f t="shared" si="0"/>
        <v>66.579</v>
      </c>
      <c r="R14" s="150">
        <f t="shared" si="1"/>
        <v>5</v>
      </c>
      <c r="S14" s="149">
        <v>265.5</v>
      </c>
      <c r="T14" s="209">
        <f t="shared" si="2"/>
        <v>69.868</v>
      </c>
      <c r="U14" s="150">
        <f t="shared" si="3"/>
        <v>1</v>
      </c>
      <c r="V14" s="149">
        <v>254</v>
      </c>
      <c r="W14" s="209">
        <f t="shared" si="4"/>
        <v>66.842</v>
      </c>
      <c r="X14" s="150">
        <f t="shared" si="5"/>
        <v>3</v>
      </c>
      <c r="Y14" s="149">
        <v>269.5</v>
      </c>
      <c r="Z14" s="209">
        <f t="shared" si="6"/>
        <v>70.921</v>
      </c>
      <c r="AA14" s="150">
        <f t="shared" si="7"/>
        <v>1</v>
      </c>
      <c r="AB14" s="149">
        <v>263.5</v>
      </c>
      <c r="AC14" s="209">
        <f t="shared" si="8"/>
        <v>69.342</v>
      </c>
      <c r="AD14" s="150">
        <f t="shared" si="9"/>
        <v>1</v>
      </c>
      <c r="AE14" s="151"/>
      <c r="AF14" s="151"/>
      <c r="AG14" s="151"/>
      <c r="AH14" s="214">
        <f t="shared" si="10"/>
        <v>261.1</v>
      </c>
      <c r="AI14" s="209">
        <f t="shared" si="11"/>
        <v>68.71</v>
      </c>
      <c r="AJ14" s="207">
        <v>10000</v>
      </c>
      <c r="AK14" s="139"/>
      <c r="AL14" s="137"/>
    </row>
    <row r="15" spans="1:38" s="138" customFormat="1" ht="33.75" customHeight="1">
      <c r="A15" s="148">
        <v>3</v>
      </c>
      <c r="B15" s="98">
        <v>396</v>
      </c>
      <c r="C15" s="175">
        <v>0.704861111111111</v>
      </c>
      <c r="D15" s="86" t="s">
        <v>324</v>
      </c>
      <c r="E15" s="85" t="s">
        <v>431</v>
      </c>
      <c r="F15" s="85" t="s">
        <v>432</v>
      </c>
      <c r="G15" s="83" t="s">
        <v>54</v>
      </c>
      <c r="H15" s="92" t="s">
        <v>491</v>
      </c>
      <c r="I15" s="87" t="s">
        <v>434</v>
      </c>
      <c r="J15" s="88" t="s">
        <v>433</v>
      </c>
      <c r="K15" s="86" t="s">
        <v>110</v>
      </c>
      <c r="L15" s="86" t="s">
        <v>100</v>
      </c>
      <c r="M15" s="86" t="s">
        <v>487</v>
      </c>
      <c r="N15" s="86" t="s">
        <v>488</v>
      </c>
      <c r="O15" s="89" t="s">
        <v>435</v>
      </c>
      <c r="P15" s="149">
        <v>256.5</v>
      </c>
      <c r="Q15" s="209">
        <f t="shared" si="0"/>
        <v>67.5</v>
      </c>
      <c r="R15" s="150">
        <f t="shared" si="1"/>
        <v>3</v>
      </c>
      <c r="S15" s="149">
        <v>257.5</v>
      </c>
      <c r="T15" s="209">
        <f t="shared" si="2"/>
        <v>67.763</v>
      </c>
      <c r="U15" s="150">
        <f t="shared" si="3"/>
        <v>3</v>
      </c>
      <c r="V15" s="149">
        <v>257.5</v>
      </c>
      <c r="W15" s="209">
        <f t="shared" si="4"/>
        <v>67.763</v>
      </c>
      <c r="X15" s="150">
        <f t="shared" si="5"/>
        <v>2</v>
      </c>
      <c r="Y15" s="149">
        <v>252.5</v>
      </c>
      <c r="Z15" s="209">
        <f t="shared" si="6"/>
        <v>66.447</v>
      </c>
      <c r="AA15" s="150">
        <f t="shared" si="7"/>
        <v>6</v>
      </c>
      <c r="AB15" s="149">
        <v>262</v>
      </c>
      <c r="AC15" s="209">
        <f t="shared" si="8"/>
        <v>68.947</v>
      </c>
      <c r="AD15" s="150">
        <f t="shared" si="9"/>
        <v>3</v>
      </c>
      <c r="AE15" s="151"/>
      <c r="AF15" s="151"/>
      <c r="AG15" s="151"/>
      <c r="AH15" s="214">
        <f t="shared" si="10"/>
        <v>257.2</v>
      </c>
      <c r="AI15" s="209">
        <f t="shared" si="11"/>
        <v>67.684</v>
      </c>
      <c r="AJ15" s="207">
        <v>8000</v>
      </c>
      <c r="AK15" s="76"/>
      <c r="AL15" s="137"/>
    </row>
    <row r="16" spans="1:38" s="138" customFormat="1" ht="33.75" customHeight="1">
      <c r="A16" s="148">
        <v>4</v>
      </c>
      <c r="B16" s="86">
        <v>385</v>
      </c>
      <c r="C16" s="175">
        <v>0.6090277777777778</v>
      </c>
      <c r="D16" s="92" t="s">
        <v>94</v>
      </c>
      <c r="E16" s="85" t="s">
        <v>105</v>
      </c>
      <c r="F16" s="85" t="s">
        <v>106</v>
      </c>
      <c r="G16" s="83" t="s">
        <v>54</v>
      </c>
      <c r="H16" s="86" t="s">
        <v>107</v>
      </c>
      <c r="I16" s="87" t="s">
        <v>108</v>
      </c>
      <c r="J16" s="88" t="s">
        <v>109</v>
      </c>
      <c r="K16" s="86" t="s">
        <v>110</v>
      </c>
      <c r="L16" s="86" t="s">
        <v>111</v>
      </c>
      <c r="M16" s="86" t="s">
        <v>101</v>
      </c>
      <c r="N16" s="86" t="s">
        <v>71</v>
      </c>
      <c r="O16" s="89" t="s">
        <v>112</v>
      </c>
      <c r="P16" s="149">
        <v>250</v>
      </c>
      <c r="Q16" s="209">
        <f t="shared" si="0"/>
        <v>65.789</v>
      </c>
      <c r="R16" s="150">
        <f t="shared" si="1"/>
        <v>6</v>
      </c>
      <c r="S16" s="149">
        <v>256</v>
      </c>
      <c r="T16" s="209">
        <f t="shared" si="2"/>
        <v>67.368</v>
      </c>
      <c r="U16" s="150">
        <f t="shared" si="3"/>
        <v>4</v>
      </c>
      <c r="V16" s="149">
        <v>251.5</v>
      </c>
      <c r="W16" s="209">
        <f t="shared" si="4"/>
        <v>66.184</v>
      </c>
      <c r="X16" s="150">
        <f t="shared" si="5"/>
        <v>6</v>
      </c>
      <c r="Y16" s="149">
        <v>258</v>
      </c>
      <c r="Z16" s="209">
        <f t="shared" si="6"/>
        <v>67.895</v>
      </c>
      <c r="AA16" s="150">
        <f t="shared" si="7"/>
        <v>4</v>
      </c>
      <c r="AB16" s="149">
        <v>262</v>
      </c>
      <c r="AC16" s="209">
        <f t="shared" si="8"/>
        <v>68.947</v>
      </c>
      <c r="AD16" s="150">
        <f t="shared" si="9"/>
        <v>3</v>
      </c>
      <c r="AE16" s="151"/>
      <c r="AF16" s="151"/>
      <c r="AG16" s="151"/>
      <c r="AH16" s="214">
        <f t="shared" si="10"/>
        <v>255.5</v>
      </c>
      <c r="AI16" s="209">
        <f t="shared" si="11"/>
        <v>67.237</v>
      </c>
      <c r="AJ16" s="205">
        <v>6000</v>
      </c>
      <c r="AK16" s="76"/>
      <c r="AL16" s="140"/>
    </row>
    <row r="17" spans="1:38" s="138" customFormat="1" ht="33.75" customHeight="1">
      <c r="A17" s="148">
        <v>5</v>
      </c>
      <c r="B17" s="83">
        <v>393</v>
      </c>
      <c r="C17" s="175">
        <v>0.655555555555556</v>
      </c>
      <c r="D17" s="86" t="s">
        <v>167</v>
      </c>
      <c r="E17" s="85" t="s">
        <v>326</v>
      </c>
      <c r="F17" s="85" t="s">
        <v>325</v>
      </c>
      <c r="G17" s="83" t="s">
        <v>54</v>
      </c>
      <c r="H17" s="86" t="s">
        <v>327</v>
      </c>
      <c r="I17" s="87" t="s">
        <v>328</v>
      </c>
      <c r="J17" s="88" t="s">
        <v>329</v>
      </c>
      <c r="K17" s="86" t="s">
        <v>58</v>
      </c>
      <c r="L17" s="86" t="s">
        <v>59</v>
      </c>
      <c r="M17" s="86" t="s">
        <v>221</v>
      </c>
      <c r="N17" s="86" t="s">
        <v>81</v>
      </c>
      <c r="O17" s="89" t="s">
        <v>241</v>
      </c>
      <c r="P17" s="149">
        <v>249.5</v>
      </c>
      <c r="Q17" s="209">
        <f t="shared" si="0"/>
        <v>65.658</v>
      </c>
      <c r="R17" s="150">
        <f t="shared" si="1"/>
        <v>7</v>
      </c>
      <c r="S17" s="149">
        <v>255</v>
      </c>
      <c r="T17" s="209">
        <f t="shared" si="2"/>
        <v>67.105</v>
      </c>
      <c r="U17" s="150">
        <f t="shared" si="3"/>
        <v>5</v>
      </c>
      <c r="V17" s="149">
        <v>252</v>
      </c>
      <c r="W17" s="209">
        <f t="shared" si="4"/>
        <v>66.316</v>
      </c>
      <c r="X17" s="150">
        <f t="shared" si="5"/>
        <v>5</v>
      </c>
      <c r="Y17" s="149">
        <v>258.5</v>
      </c>
      <c r="Z17" s="209">
        <f t="shared" si="6"/>
        <v>68.026</v>
      </c>
      <c r="AA17" s="150">
        <f t="shared" si="7"/>
        <v>3</v>
      </c>
      <c r="AB17" s="149">
        <v>258</v>
      </c>
      <c r="AC17" s="209">
        <f t="shared" si="8"/>
        <v>67.895</v>
      </c>
      <c r="AD17" s="150">
        <f t="shared" si="9"/>
        <v>6</v>
      </c>
      <c r="AE17" s="151"/>
      <c r="AF17" s="151"/>
      <c r="AG17" s="151"/>
      <c r="AH17" s="214">
        <f t="shared" si="10"/>
        <v>254.6</v>
      </c>
      <c r="AI17" s="209">
        <f t="shared" si="11"/>
        <v>67</v>
      </c>
      <c r="AJ17" s="207">
        <v>2800</v>
      </c>
      <c r="AK17" s="76"/>
      <c r="AL17" s="137"/>
    </row>
    <row r="18" spans="1:39" s="138" customFormat="1" ht="33.75" customHeight="1">
      <c r="A18" s="148">
        <v>6</v>
      </c>
      <c r="B18" s="86">
        <v>381</v>
      </c>
      <c r="C18" s="175">
        <v>0.623611111111111</v>
      </c>
      <c r="D18" s="86" t="s">
        <v>63</v>
      </c>
      <c r="E18" s="85" t="s">
        <v>64</v>
      </c>
      <c r="F18" s="85" t="s">
        <v>65</v>
      </c>
      <c r="G18" s="83" t="s">
        <v>54</v>
      </c>
      <c r="H18" s="86" t="s">
        <v>66</v>
      </c>
      <c r="I18" s="87" t="s">
        <v>67</v>
      </c>
      <c r="J18" s="88" t="s">
        <v>68</v>
      </c>
      <c r="K18" s="86" t="s">
        <v>69</v>
      </c>
      <c r="L18" s="86" t="s">
        <v>59</v>
      </c>
      <c r="M18" s="86" t="s">
        <v>70</v>
      </c>
      <c r="N18" s="86" t="s">
        <v>71</v>
      </c>
      <c r="O18" s="89" t="s">
        <v>72</v>
      </c>
      <c r="P18" s="149">
        <v>256</v>
      </c>
      <c r="Q18" s="209">
        <f t="shared" si="0"/>
        <v>67.368</v>
      </c>
      <c r="R18" s="150">
        <f t="shared" si="1"/>
        <v>4</v>
      </c>
      <c r="S18" s="149">
        <v>248.5</v>
      </c>
      <c r="T18" s="209">
        <f t="shared" si="2"/>
        <v>65.395</v>
      </c>
      <c r="U18" s="150">
        <f t="shared" si="3"/>
        <v>9</v>
      </c>
      <c r="V18" s="149">
        <v>251.5</v>
      </c>
      <c r="W18" s="209">
        <f t="shared" si="4"/>
        <v>66.184</v>
      </c>
      <c r="X18" s="150">
        <f t="shared" si="5"/>
        <v>6</v>
      </c>
      <c r="Y18" s="149">
        <v>255.5</v>
      </c>
      <c r="Z18" s="209">
        <f t="shared" si="6"/>
        <v>67.237</v>
      </c>
      <c r="AA18" s="150">
        <f t="shared" si="7"/>
        <v>5</v>
      </c>
      <c r="AB18" s="149">
        <v>252.5</v>
      </c>
      <c r="AC18" s="209">
        <f t="shared" si="8"/>
        <v>66.447</v>
      </c>
      <c r="AD18" s="150">
        <f t="shared" si="9"/>
        <v>9</v>
      </c>
      <c r="AE18" s="151"/>
      <c r="AF18" s="151"/>
      <c r="AG18" s="151"/>
      <c r="AH18" s="214">
        <f t="shared" si="10"/>
        <v>252.8</v>
      </c>
      <c r="AI18" s="209">
        <f t="shared" si="11"/>
        <v>66.526</v>
      </c>
      <c r="AJ18" s="207"/>
      <c r="AK18" s="76"/>
      <c r="AL18" s="137"/>
      <c r="AM18" s="14"/>
    </row>
    <row r="19" spans="1:39" s="138" customFormat="1" ht="33.75" customHeight="1">
      <c r="A19" s="148">
        <v>7</v>
      </c>
      <c r="B19" s="86">
        <v>380</v>
      </c>
      <c r="C19" s="175">
        <v>0.6458333333333334</v>
      </c>
      <c r="D19" s="84" t="s">
        <v>51</v>
      </c>
      <c r="E19" s="85" t="s">
        <v>52</v>
      </c>
      <c r="F19" s="85" t="s">
        <v>53</v>
      </c>
      <c r="G19" s="83" t="s">
        <v>54</v>
      </c>
      <c r="H19" s="86" t="s">
        <v>55</v>
      </c>
      <c r="I19" s="87" t="s">
        <v>56</v>
      </c>
      <c r="J19" s="88" t="s">
        <v>57</v>
      </c>
      <c r="K19" s="86" t="s">
        <v>58</v>
      </c>
      <c r="L19" s="86" t="s">
        <v>59</v>
      </c>
      <c r="M19" s="86" t="s">
        <v>60</v>
      </c>
      <c r="N19" s="86" t="s">
        <v>61</v>
      </c>
      <c r="O19" s="89" t="s">
        <v>62</v>
      </c>
      <c r="P19" s="149">
        <v>259.5</v>
      </c>
      <c r="Q19" s="209">
        <f t="shared" si="0"/>
        <v>68.289</v>
      </c>
      <c r="R19" s="150">
        <f t="shared" si="1"/>
        <v>2</v>
      </c>
      <c r="S19" s="149">
        <v>251.5</v>
      </c>
      <c r="T19" s="209">
        <f t="shared" si="2"/>
        <v>66.184</v>
      </c>
      <c r="U19" s="150">
        <f t="shared" si="3"/>
        <v>7</v>
      </c>
      <c r="V19" s="149">
        <v>252.5</v>
      </c>
      <c r="W19" s="209">
        <f t="shared" si="4"/>
        <v>66.447</v>
      </c>
      <c r="X19" s="150">
        <f t="shared" si="5"/>
        <v>4</v>
      </c>
      <c r="Y19" s="149">
        <v>236</v>
      </c>
      <c r="Z19" s="209">
        <f t="shared" si="6"/>
        <v>62.105</v>
      </c>
      <c r="AA19" s="150">
        <f t="shared" si="7"/>
        <v>12</v>
      </c>
      <c r="AB19" s="149">
        <v>255.5</v>
      </c>
      <c r="AC19" s="209">
        <f t="shared" si="8"/>
        <v>67.237</v>
      </c>
      <c r="AD19" s="150">
        <f t="shared" si="9"/>
        <v>7</v>
      </c>
      <c r="AE19" s="151"/>
      <c r="AF19" s="151"/>
      <c r="AG19" s="151"/>
      <c r="AH19" s="214">
        <f t="shared" si="10"/>
        <v>251</v>
      </c>
      <c r="AI19" s="209">
        <f t="shared" si="11"/>
        <v>66.052</v>
      </c>
      <c r="AJ19" s="205"/>
      <c r="AK19" s="139"/>
      <c r="AL19" s="137"/>
      <c r="AM19" s="14"/>
    </row>
    <row r="20" spans="1:38" s="138" customFormat="1" ht="33.75" customHeight="1">
      <c r="A20" s="148">
        <v>8</v>
      </c>
      <c r="B20" s="83">
        <v>394</v>
      </c>
      <c r="C20" s="175">
        <v>0.7</v>
      </c>
      <c r="D20" s="86" t="s">
        <v>176</v>
      </c>
      <c r="E20" s="85" t="s">
        <v>331</v>
      </c>
      <c r="F20" s="85" t="s">
        <v>332</v>
      </c>
      <c r="G20" s="83" t="s">
        <v>54</v>
      </c>
      <c r="H20" s="86" t="s">
        <v>333</v>
      </c>
      <c r="I20" s="87" t="s">
        <v>334</v>
      </c>
      <c r="J20" s="88" t="s">
        <v>197</v>
      </c>
      <c r="K20" s="86" t="s">
        <v>156</v>
      </c>
      <c r="L20" s="86" t="s">
        <v>120</v>
      </c>
      <c r="M20" s="86" t="s">
        <v>273</v>
      </c>
      <c r="N20" s="86" t="s">
        <v>71</v>
      </c>
      <c r="O20" s="89" t="s">
        <v>335</v>
      </c>
      <c r="P20" s="149">
        <v>241.5</v>
      </c>
      <c r="Q20" s="209">
        <f t="shared" si="0"/>
        <v>63.553</v>
      </c>
      <c r="R20" s="150">
        <f t="shared" si="1"/>
        <v>10</v>
      </c>
      <c r="S20" s="149">
        <v>250.5</v>
      </c>
      <c r="T20" s="209">
        <f t="shared" si="2"/>
        <v>65.921</v>
      </c>
      <c r="U20" s="150">
        <f t="shared" si="3"/>
        <v>8</v>
      </c>
      <c r="V20" s="149">
        <v>241</v>
      </c>
      <c r="W20" s="209">
        <f t="shared" si="4"/>
        <v>63.421</v>
      </c>
      <c r="X20" s="150">
        <f t="shared" si="5"/>
        <v>10</v>
      </c>
      <c r="Y20" s="149">
        <v>241.5</v>
      </c>
      <c r="Z20" s="209">
        <f t="shared" si="6"/>
        <v>63.553</v>
      </c>
      <c r="AA20" s="150">
        <f t="shared" si="7"/>
        <v>10</v>
      </c>
      <c r="AB20" s="149">
        <v>262</v>
      </c>
      <c r="AC20" s="209">
        <f t="shared" si="8"/>
        <v>68.947</v>
      </c>
      <c r="AD20" s="150">
        <f t="shared" si="9"/>
        <v>3</v>
      </c>
      <c r="AE20" s="151"/>
      <c r="AF20" s="151"/>
      <c r="AG20" s="151"/>
      <c r="AH20" s="214">
        <f t="shared" si="10"/>
        <v>247.3</v>
      </c>
      <c r="AI20" s="209">
        <f t="shared" si="11"/>
        <v>65.079</v>
      </c>
      <c r="AJ20" s="207"/>
      <c r="AK20" s="76"/>
      <c r="AL20" s="137"/>
    </row>
    <row r="21" spans="1:39" s="138" customFormat="1" ht="33.75" customHeight="1">
      <c r="A21" s="148">
        <v>9</v>
      </c>
      <c r="B21" s="86">
        <v>389</v>
      </c>
      <c r="C21" s="175">
        <v>0.695138888888889</v>
      </c>
      <c r="D21" s="92" t="s">
        <v>134</v>
      </c>
      <c r="E21" s="85" t="s">
        <v>161</v>
      </c>
      <c r="F21" s="85" t="s">
        <v>162</v>
      </c>
      <c r="G21" s="83" t="s">
        <v>54</v>
      </c>
      <c r="H21" s="92" t="s">
        <v>163</v>
      </c>
      <c r="I21" s="87" t="s">
        <v>164</v>
      </c>
      <c r="J21" s="88" t="s">
        <v>165</v>
      </c>
      <c r="K21" s="86" t="s">
        <v>69</v>
      </c>
      <c r="L21" s="86" t="s">
        <v>59</v>
      </c>
      <c r="M21" s="86" t="s">
        <v>60</v>
      </c>
      <c r="N21" s="86" t="s">
        <v>71</v>
      </c>
      <c r="O21" s="89" t="s">
        <v>166</v>
      </c>
      <c r="P21" s="149">
        <v>244</v>
      </c>
      <c r="Q21" s="209">
        <f t="shared" si="0"/>
        <v>64.211</v>
      </c>
      <c r="R21" s="150">
        <f t="shared" si="1"/>
        <v>9</v>
      </c>
      <c r="S21" s="149">
        <v>254.5</v>
      </c>
      <c r="T21" s="209">
        <f t="shared" si="2"/>
        <v>66.974</v>
      </c>
      <c r="U21" s="150">
        <f t="shared" si="3"/>
        <v>6</v>
      </c>
      <c r="V21" s="149">
        <v>236.5</v>
      </c>
      <c r="W21" s="209">
        <f t="shared" si="4"/>
        <v>62.237</v>
      </c>
      <c r="X21" s="150">
        <f t="shared" si="5"/>
        <v>12</v>
      </c>
      <c r="Y21" s="149">
        <v>246</v>
      </c>
      <c r="Z21" s="209">
        <f t="shared" si="6"/>
        <v>64.737</v>
      </c>
      <c r="AA21" s="150">
        <f t="shared" si="7"/>
        <v>7</v>
      </c>
      <c r="AB21" s="149">
        <v>253.5</v>
      </c>
      <c r="AC21" s="209">
        <f t="shared" si="8"/>
        <v>66.711</v>
      </c>
      <c r="AD21" s="150">
        <f t="shared" si="9"/>
        <v>8</v>
      </c>
      <c r="AE21" s="151"/>
      <c r="AF21" s="151"/>
      <c r="AG21" s="151"/>
      <c r="AH21" s="214">
        <f t="shared" si="10"/>
        <v>246.9</v>
      </c>
      <c r="AI21" s="209">
        <f t="shared" si="11"/>
        <v>64.974</v>
      </c>
      <c r="AJ21" s="207"/>
      <c r="AK21" s="139"/>
      <c r="AL21" s="137"/>
      <c r="AM21" s="14"/>
    </row>
    <row r="22" spans="1:39" s="138" customFormat="1" ht="33.75" customHeight="1">
      <c r="A22" s="148">
        <v>10</v>
      </c>
      <c r="B22" s="83">
        <v>386</v>
      </c>
      <c r="C22" s="175">
        <v>0.613888888888889</v>
      </c>
      <c r="D22" s="94" t="s">
        <v>104</v>
      </c>
      <c r="E22" s="85" t="s">
        <v>114</v>
      </c>
      <c r="F22" s="85" t="s">
        <v>115</v>
      </c>
      <c r="G22" s="83" t="s">
        <v>54</v>
      </c>
      <c r="H22" s="86" t="s">
        <v>116</v>
      </c>
      <c r="I22" s="87" t="s">
        <v>117</v>
      </c>
      <c r="J22" s="88" t="s">
        <v>118</v>
      </c>
      <c r="K22" s="86" t="s">
        <v>119</v>
      </c>
      <c r="L22" s="86" t="s">
        <v>120</v>
      </c>
      <c r="M22" s="86" t="s">
        <v>121</v>
      </c>
      <c r="N22" s="86" t="s">
        <v>71</v>
      </c>
      <c r="O22" s="95" t="s">
        <v>122</v>
      </c>
      <c r="P22" s="149">
        <v>249.5</v>
      </c>
      <c r="Q22" s="209">
        <f t="shared" si="0"/>
        <v>65.658</v>
      </c>
      <c r="R22" s="150">
        <f t="shared" si="1"/>
        <v>7</v>
      </c>
      <c r="S22" s="149">
        <v>247.5</v>
      </c>
      <c r="T22" s="209">
        <f t="shared" si="2"/>
        <v>65.132</v>
      </c>
      <c r="U22" s="150">
        <f t="shared" si="3"/>
        <v>10</v>
      </c>
      <c r="V22" s="149">
        <v>245</v>
      </c>
      <c r="W22" s="209">
        <f t="shared" si="4"/>
        <v>64.474</v>
      </c>
      <c r="X22" s="150">
        <f t="shared" si="5"/>
        <v>8</v>
      </c>
      <c r="Y22" s="149">
        <v>246</v>
      </c>
      <c r="Z22" s="209">
        <f t="shared" si="6"/>
        <v>64.737</v>
      </c>
      <c r="AA22" s="150">
        <f t="shared" si="7"/>
        <v>7</v>
      </c>
      <c r="AB22" s="149">
        <v>244.5</v>
      </c>
      <c r="AC22" s="209">
        <f t="shared" si="8"/>
        <v>64.342</v>
      </c>
      <c r="AD22" s="150">
        <f t="shared" si="9"/>
        <v>11</v>
      </c>
      <c r="AE22" s="151"/>
      <c r="AF22" s="151"/>
      <c r="AG22" s="151"/>
      <c r="AH22" s="214">
        <f t="shared" si="10"/>
        <v>246.5</v>
      </c>
      <c r="AI22" s="209">
        <f t="shared" si="11"/>
        <v>64.869</v>
      </c>
      <c r="AJ22" s="207"/>
      <c r="AK22" s="139"/>
      <c r="AL22" s="137"/>
      <c r="AM22" s="14"/>
    </row>
    <row r="23" spans="1:38" s="138" customFormat="1" ht="33.75" customHeight="1">
      <c r="A23" s="148">
        <v>11</v>
      </c>
      <c r="B23" s="83">
        <v>390</v>
      </c>
      <c r="C23" s="175">
        <v>0.670138888888889</v>
      </c>
      <c r="D23" s="94" t="s">
        <v>145</v>
      </c>
      <c r="E23" s="85" t="s">
        <v>114</v>
      </c>
      <c r="F23" s="85" t="s">
        <v>168</v>
      </c>
      <c r="G23" s="83" t="s">
        <v>54</v>
      </c>
      <c r="H23" s="86" t="s">
        <v>169</v>
      </c>
      <c r="I23" s="87" t="s">
        <v>170</v>
      </c>
      <c r="J23" s="88" t="s">
        <v>171</v>
      </c>
      <c r="K23" s="86" t="s">
        <v>58</v>
      </c>
      <c r="L23" s="86" t="s">
        <v>59</v>
      </c>
      <c r="M23" s="86" t="s">
        <v>80</v>
      </c>
      <c r="N23" s="86" t="s">
        <v>172</v>
      </c>
      <c r="O23" s="89" t="s">
        <v>173</v>
      </c>
      <c r="P23" s="149">
        <v>241.5</v>
      </c>
      <c r="Q23" s="209">
        <f t="shared" si="0"/>
        <v>63.553</v>
      </c>
      <c r="R23" s="150">
        <f t="shared" si="1"/>
        <v>10</v>
      </c>
      <c r="S23" s="149">
        <v>242.5</v>
      </c>
      <c r="T23" s="209">
        <f t="shared" si="2"/>
        <v>63.816</v>
      </c>
      <c r="U23" s="150">
        <f t="shared" si="3"/>
        <v>12</v>
      </c>
      <c r="V23" s="149">
        <v>243.5</v>
      </c>
      <c r="W23" s="209">
        <f t="shared" si="4"/>
        <v>64.079</v>
      </c>
      <c r="X23" s="150">
        <f t="shared" si="5"/>
        <v>9</v>
      </c>
      <c r="Y23" s="149">
        <v>246</v>
      </c>
      <c r="Z23" s="209">
        <f t="shared" si="6"/>
        <v>64.737</v>
      </c>
      <c r="AA23" s="150">
        <f t="shared" si="7"/>
        <v>7</v>
      </c>
      <c r="AB23" s="149">
        <v>246</v>
      </c>
      <c r="AC23" s="209">
        <f t="shared" si="8"/>
        <v>64.737</v>
      </c>
      <c r="AD23" s="150">
        <f t="shared" si="9"/>
        <v>10</v>
      </c>
      <c r="AE23" s="151"/>
      <c r="AF23" s="151"/>
      <c r="AG23" s="151"/>
      <c r="AH23" s="214">
        <f t="shared" si="10"/>
        <v>243.9</v>
      </c>
      <c r="AI23" s="209">
        <f t="shared" si="11"/>
        <v>64.184</v>
      </c>
      <c r="AJ23" s="207"/>
      <c r="AK23" s="76"/>
      <c r="AL23" s="137"/>
    </row>
    <row r="24" spans="1:38" s="138" customFormat="1" ht="33.75" customHeight="1">
      <c r="A24" s="148">
        <v>12</v>
      </c>
      <c r="B24" s="98">
        <v>399</v>
      </c>
      <c r="C24" s="175">
        <v>0.6041666666666666</v>
      </c>
      <c r="D24" s="86" t="s">
        <v>430</v>
      </c>
      <c r="E24" s="85" t="s">
        <v>177</v>
      </c>
      <c r="F24" s="85" t="s">
        <v>504</v>
      </c>
      <c r="G24" s="83" t="s">
        <v>54</v>
      </c>
      <c r="H24" s="92" t="s">
        <v>503</v>
      </c>
      <c r="I24" s="87" t="s">
        <v>505</v>
      </c>
      <c r="J24" s="88" t="s">
        <v>506</v>
      </c>
      <c r="K24" s="86" t="s">
        <v>119</v>
      </c>
      <c r="L24" s="86" t="s">
        <v>207</v>
      </c>
      <c r="M24" s="86" t="s">
        <v>507</v>
      </c>
      <c r="N24" s="86" t="s">
        <v>489</v>
      </c>
      <c r="O24" s="89" t="s">
        <v>508</v>
      </c>
      <c r="P24" s="149">
        <v>234</v>
      </c>
      <c r="Q24" s="209">
        <f t="shared" si="0"/>
        <v>61.579</v>
      </c>
      <c r="R24" s="150">
        <f t="shared" si="1"/>
        <v>13</v>
      </c>
      <c r="S24" s="149">
        <v>244</v>
      </c>
      <c r="T24" s="209">
        <f t="shared" si="2"/>
        <v>64.211</v>
      </c>
      <c r="U24" s="150">
        <f t="shared" si="3"/>
        <v>11</v>
      </c>
      <c r="V24" s="149">
        <v>238</v>
      </c>
      <c r="W24" s="209">
        <f t="shared" si="4"/>
        <v>62.632</v>
      </c>
      <c r="X24" s="150">
        <f t="shared" si="5"/>
        <v>11</v>
      </c>
      <c r="Y24" s="149">
        <v>237.5</v>
      </c>
      <c r="Z24" s="209">
        <f t="shared" si="6"/>
        <v>62.5</v>
      </c>
      <c r="AA24" s="150">
        <f t="shared" si="7"/>
        <v>11</v>
      </c>
      <c r="AB24" s="149">
        <v>237.5</v>
      </c>
      <c r="AC24" s="209">
        <f t="shared" si="8"/>
        <v>62.5</v>
      </c>
      <c r="AD24" s="150">
        <f t="shared" si="9"/>
        <v>12</v>
      </c>
      <c r="AE24" s="151"/>
      <c r="AF24" s="151"/>
      <c r="AG24" s="151"/>
      <c r="AH24" s="214">
        <f t="shared" si="10"/>
        <v>238.2</v>
      </c>
      <c r="AI24" s="209">
        <f t="shared" si="11"/>
        <v>62.684</v>
      </c>
      <c r="AJ24" s="207"/>
      <c r="AK24" s="76"/>
      <c r="AL24" s="137"/>
    </row>
    <row r="25" spans="1:39" s="138" customFormat="1" ht="33.75" customHeight="1">
      <c r="A25" s="148">
        <v>13</v>
      </c>
      <c r="B25" s="98">
        <v>397</v>
      </c>
      <c r="C25" s="175">
        <v>0.6805555555555555</v>
      </c>
      <c r="D25" s="86" t="s">
        <v>330</v>
      </c>
      <c r="E25" s="85" t="s">
        <v>481</v>
      </c>
      <c r="F25" s="85" t="s">
        <v>482</v>
      </c>
      <c r="G25" s="83" t="s">
        <v>54</v>
      </c>
      <c r="H25" s="92" t="s">
        <v>483</v>
      </c>
      <c r="I25" s="87" t="s">
        <v>484</v>
      </c>
      <c r="J25" s="88" t="s">
        <v>485</v>
      </c>
      <c r="K25" s="86" t="s">
        <v>486</v>
      </c>
      <c r="L25" s="86" t="s">
        <v>120</v>
      </c>
      <c r="M25" s="86" t="s">
        <v>151</v>
      </c>
      <c r="N25" s="86" t="s">
        <v>158</v>
      </c>
      <c r="O25" s="89" t="s">
        <v>490</v>
      </c>
      <c r="P25" s="149">
        <v>234.5</v>
      </c>
      <c r="Q25" s="209">
        <f t="shared" si="0"/>
        <v>61.711</v>
      </c>
      <c r="R25" s="150">
        <f t="shared" si="1"/>
        <v>12</v>
      </c>
      <c r="S25" s="149">
        <v>238</v>
      </c>
      <c r="T25" s="209">
        <f t="shared" si="2"/>
        <v>62.632</v>
      </c>
      <c r="U25" s="150">
        <f t="shared" si="3"/>
        <v>13</v>
      </c>
      <c r="V25" s="149">
        <v>234.5</v>
      </c>
      <c r="W25" s="209">
        <f t="shared" si="4"/>
        <v>61.711</v>
      </c>
      <c r="X25" s="150">
        <f t="shared" si="5"/>
        <v>13</v>
      </c>
      <c r="Y25" s="149">
        <v>234</v>
      </c>
      <c r="Z25" s="209">
        <f t="shared" si="6"/>
        <v>61.579</v>
      </c>
      <c r="AA25" s="150">
        <f t="shared" si="7"/>
        <v>13</v>
      </c>
      <c r="AB25" s="149">
        <v>225</v>
      </c>
      <c r="AC25" s="209">
        <f t="shared" si="8"/>
        <v>59.211</v>
      </c>
      <c r="AD25" s="150">
        <f t="shared" si="9"/>
        <v>13</v>
      </c>
      <c r="AE25" s="151"/>
      <c r="AF25" s="151"/>
      <c r="AG25" s="151"/>
      <c r="AH25" s="214">
        <f t="shared" si="10"/>
        <v>233.2</v>
      </c>
      <c r="AI25" s="209">
        <f t="shared" si="11"/>
        <v>61.369</v>
      </c>
      <c r="AJ25" s="205"/>
      <c r="AK25" s="139"/>
      <c r="AL25" s="137"/>
      <c r="AM25" s="14"/>
    </row>
    <row r="26" spans="1:39" s="138" customFormat="1" ht="33.75" customHeight="1">
      <c r="A26" s="148">
        <v>14</v>
      </c>
      <c r="B26" s="98">
        <v>398</v>
      </c>
      <c r="C26" s="175">
        <v>0.665277777777778</v>
      </c>
      <c r="D26" s="86" t="s">
        <v>392</v>
      </c>
      <c r="E26" s="85" t="s">
        <v>52</v>
      </c>
      <c r="F26" s="85" t="s">
        <v>498</v>
      </c>
      <c r="G26" s="83" t="s">
        <v>54</v>
      </c>
      <c r="H26" s="92" t="s">
        <v>499</v>
      </c>
      <c r="I26" s="87" t="s">
        <v>500</v>
      </c>
      <c r="J26" s="88" t="s">
        <v>501</v>
      </c>
      <c r="K26" s="86" t="s">
        <v>110</v>
      </c>
      <c r="L26" s="86" t="s">
        <v>100</v>
      </c>
      <c r="M26" s="86" t="s">
        <v>157</v>
      </c>
      <c r="N26" s="86" t="s">
        <v>172</v>
      </c>
      <c r="O26" s="89" t="s">
        <v>502</v>
      </c>
      <c r="P26" s="149">
        <v>226.5</v>
      </c>
      <c r="Q26" s="209">
        <f t="shared" si="0"/>
        <v>59.605</v>
      </c>
      <c r="R26" s="150">
        <f t="shared" si="1"/>
        <v>14</v>
      </c>
      <c r="S26" s="149">
        <v>238</v>
      </c>
      <c r="T26" s="209">
        <f t="shared" si="2"/>
        <v>62.632</v>
      </c>
      <c r="U26" s="150">
        <f t="shared" si="3"/>
        <v>13</v>
      </c>
      <c r="V26" s="149">
        <v>226</v>
      </c>
      <c r="W26" s="209">
        <f t="shared" si="4"/>
        <v>59.474</v>
      </c>
      <c r="X26" s="150">
        <f t="shared" si="5"/>
        <v>15</v>
      </c>
      <c r="Y26" s="149">
        <v>221</v>
      </c>
      <c r="Z26" s="209">
        <f t="shared" si="6"/>
        <v>58.158</v>
      </c>
      <c r="AA26" s="150">
        <f t="shared" si="7"/>
        <v>14</v>
      </c>
      <c r="AB26" s="149">
        <v>219.5</v>
      </c>
      <c r="AC26" s="209">
        <f t="shared" si="8"/>
        <v>57.763</v>
      </c>
      <c r="AD26" s="150">
        <f t="shared" si="9"/>
        <v>14</v>
      </c>
      <c r="AE26" s="151"/>
      <c r="AF26" s="151"/>
      <c r="AG26" s="151"/>
      <c r="AH26" s="214">
        <f t="shared" si="10"/>
        <v>226.2</v>
      </c>
      <c r="AI26" s="209">
        <f t="shared" si="11"/>
        <v>59.526</v>
      </c>
      <c r="AJ26" s="207"/>
      <c r="AK26" s="76"/>
      <c r="AL26" s="137"/>
      <c r="AM26" s="14"/>
    </row>
    <row r="27" spans="1:38" s="138" customFormat="1" ht="33.75" customHeight="1">
      <c r="A27" s="148">
        <v>15</v>
      </c>
      <c r="B27" s="83">
        <v>383</v>
      </c>
      <c r="C27" s="175">
        <v>0.633333333333334</v>
      </c>
      <c r="D27" s="86" t="s">
        <v>73</v>
      </c>
      <c r="E27" s="85" t="s">
        <v>86</v>
      </c>
      <c r="F27" s="85" t="s">
        <v>87</v>
      </c>
      <c r="G27" s="83" t="s">
        <v>54</v>
      </c>
      <c r="H27" s="86" t="s">
        <v>88</v>
      </c>
      <c r="I27" s="87" t="s">
        <v>89</v>
      </c>
      <c r="J27" s="88" t="s">
        <v>90</v>
      </c>
      <c r="K27" s="86" t="s">
        <v>91</v>
      </c>
      <c r="L27" s="86" t="s">
        <v>92</v>
      </c>
      <c r="M27" s="86" t="s">
        <v>60</v>
      </c>
      <c r="N27" s="86" t="s">
        <v>81</v>
      </c>
      <c r="O27" s="91" t="s">
        <v>93</v>
      </c>
      <c r="P27" s="149">
        <v>225</v>
      </c>
      <c r="Q27" s="209">
        <f t="shared" si="0"/>
        <v>59.211</v>
      </c>
      <c r="R27" s="150">
        <f t="shared" si="1"/>
        <v>15</v>
      </c>
      <c r="S27" s="149">
        <v>230</v>
      </c>
      <c r="T27" s="209">
        <f t="shared" si="2"/>
        <v>60.526</v>
      </c>
      <c r="U27" s="150">
        <f t="shared" si="3"/>
        <v>15</v>
      </c>
      <c r="V27" s="149">
        <v>231.5</v>
      </c>
      <c r="W27" s="209">
        <f t="shared" si="4"/>
        <v>60.921</v>
      </c>
      <c r="X27" s="150">
        <f t="shared" si="5"/>
        <v>14</v>
      </c>
      <c r="Y27" s="149">
        <v>215</v>
      </c>
      <c r="Z27" s="209">
        <f t="shared" si="6"/>
        <v>56.579</v>
      </c>
      <c r="AA27" s="150">
        <f t="shared" si="7"/>
        <v>15</v>
      </c>
      <c r="AB27" s="149">
        <v>214</v>
      </c>
      <c r="AC27" s="209">
        <f t="shared" si="8"/>
        <v>56.316</v>
      </c>
      <c r="AD27" s="150">
        <f t="shared" si="9"/>
        <v>15</v>
      </c>
      <c r="AE27" s="151"/>
      <c r="AF27" s="151"/>
      <c r="AG27" s="151"/>
      <c r="AH27" s="214">
        <f t="shared" si="10"/>
        <v>223.1</v>
      </c>
      <c r="AI27" s="209">
        <f t="shared" si="11"/>
        <v>58.711</v>
      </c>
      <c r="AJ27" s="205"/>
      <c r="AK27" s="76"/>
      <c r="AL27" s="137"/>
    </row>
    <row r="28" spans="1:38" s="138" customFormat="1" ht="33.75" customHeight="1">
      <c r="A28" s="148">
        <v>16</v>
      </c>
      <c r="B28" s="83">
        <v>392</v>
      </c>
      <c r="C28" s="175">
        <v>0.628472222222223</v>
      </c>
      <c r="D28" s="86" t="s">
        <v>160</v>
      </c>
      <c r="E28" s="85" t="s">
        <v>177</v>
      </c>
      <c r="F28" s="85" t="s">
        <v>184</v>
      </c>
      <c r="G28" s="83" t="s">
        <v>54</v>
      </c>
      <c r="H28" s="86" t="s">
        <v>185</v>
      </c>
      <c r="I28" s="87" t="s">
        <v>186</v>
      </c>
      <c r="J28" s="88" t="s">
        <v>187</v>
      </c>
      <c r="K28" s="86" t="s">
        <v>188</v>
      </c>
      <c r="L28" s="86" t="s">
        <v>189</v>
      </c>
      <c r="M28" s="86" t="s">
        <v>190</v>
      </c>
      <c r="N28" s="86" t="s">
        <v>81</v>
      </c>
      <c r="O28" s="89" t="s">
        <v>191</v>
      </c>
      <c r="P28" s="149">
        <v>208</v>
      </c>
      <c r="Q28" s="209">
        <f t="shared" si="0"/>
        <v>54.737</v>
      </c>
      <c r="R28" s="150">
        <f t="shared" si="1"/>
        <v>16</v>
      </c>
      <c r="S28" s="149">
        <v>227</v>
      </c>
      <c r="T28" s="209">
        <f t="shared" si="2"/>
        <v>59.737</v>
      </c>
      <c r="U28" s="150">
        <f t="shared" si="3"/>
        <v>16</v>
      </c>
      <c r="V28" s="149">
        <v>212.5</v>
      </c>
      <c r="W28" s="209">
        <f t="shared" si="4"/>
        <v>55.921</v>
      </c>
      <c r="X28" s="150">
        <f t="shared" si="5"/>
        <v>16</v>
      </c>
      <c r="Y28" s="149">
        <v>209.5</v>
      </c>
      <c r="Z28" s="209">
        <f t="shared" si="6"/>
        <v>55.132</v>
      </c>
      <c r="AA28" s="150">
        <f t="shared" si="7"/>
        <v>16</v>
      </c>
      <c r="AB28" s="149">
        <v>205</v>
      </c>
      <c r="AC28" s="209">
        <f t="shared" si="8"/>
        <v>53.947</v>
      </c>
      <c r="AD28" s="150">
        <f t="shared" si="9"/>
        <v>17</v>
      </c>
      <c r="AE28" s="151"/>
      <c r="AF28" s="151"/>
      <c r="AG28" s="151"/>
      <c r="AH28" s="214">
        <f t="shared" si="10"/>
        <v>212.4</v>
      </c>
      <c r="AI28" s="209">
        <f t="shared" si="11"/>
        <v>55.895</v>
      </c>
      <c r="AJ28" s="207"/>
      <c r="AK28" s="76"/>
      <c r="AL28" s="137"/>
    </row>
    <row r="29" spans="1:38" s="138" customFormat="1" ht="33.75" customHeight="1">
      <c r="A29" s="148">
        <v>17</v>
      </c>
      <c r="B29" s="86">
        <v>388</v>
      </c>
      <c r="C29" s="175">
        <v>0.61875</v>
      </c>
      <c r="D29" s="86" t="s">
        <v>123</v>
      </c>
      <c r="E29" s="85" t="s">
        <v>135</v>
      </c>
      <c r="F29" s="87" t="s">
        <v>136</v>
      </c>
      <c r="G29" s="83" t="s">
        <v>54</v>
      </c>
      <c r="H29" s="86" t="s">
        <v>137</v>
      </c>
      <c r="I29" s="87" t="s">
        <v>138</v>
      </c>
      <c r="J29" s="89" t="s">
        <v>139</v>
      </c>
      <c r="K29" s="86" t="s">
        <v>140</v>
      </c>
      <c r="L29" s="86" t="s">
        <v>141</v>
      </c>
      <c r="M29" s="86" t="s">
        <v>142</v>
      </c>
      <c r="N29" s="86" t="s">
        <v>143</v>
      </c>
      <c r="O29" s="89" t="s">
        <v>144</v>
      </c>
      <c r="P29" s="149">
        <v>211</v>
      </c>
      <c r="Q29" s="209">
        <f t="shared" si="0"/>
        <v>53.526</v>
      </c>
      <c r="R29" s="150">
        <f t="shared" si="1"/>
        <v>17</v>
      </c>
      <c r="S29" s="149">
        <v>219.5</v>
      </c>
      <c r="T29" s="209">
        <f t="shared" si="2"/>
        <v>55.763</v>
      </c>
      <c r="U29" s="150">
        <f t="shared" si="3"/>
        <v>17</v>
      </c>
      <c r="V29" s="149">
        <v>203.5</v>
      </c>
      <c r="W29" s="209">
        <f t="shared" si="4"/>
        <v>51.553</v>
      </c>
      <c r="X29" s="150">
        <f t="shared" si="5"/>
        <v>17</v>
      </c>
      <c r="Y29" s="149">
        <v>216.5</v>
      </c>
      <c r="Z29" s="209">
        <f t="shared" si="6"/>
        <v>54.974</v>
      </c>
      <c r="AA29" s="150">
        <f t="shared" si="7"/>
        <v>17</v>
      </c>
      <c r="AB29" s="149">
        <v>213</v>
      </c>
      <c r="AC29" s="209">
        <f t="shared" si="8"/>
        <v>54.053</v>
      </c>
      <c r="AD29" s="150">
        <f t="shared" si="9"/>
        <v>16</v>
      </c>
      <c r="AE29" s="151">
        <v>1</v>
      </c>
      <c r="AF29" s="151"/>
      <c r="AG29" s="151"/>
      <c r="AH29" s="214">
        <f t="shared" si="10"/>
        <v>212.7</v>
      </c>
      <c r="AI29" s="209">
        <f t="shared" si="11"/>
        <v>53.974</v>
      </c>
      <c r="AJ29" s="205"/>
      <c r="AK29" s="76"/>
      <c r="AL29" s="137"/>
    </row>
    <row r="30" spans="1:39" s="138" customFormat="1" ht="23.25" customHeight="1">
      <c r="A30" s="162"/>
      <c r="B30" s="163"/>
      <c r="C30" s="181"/>
      <c r="D30" s="192"/>
      <c r="E30" s="169"/>
      <c r="F30" s="169"/>
      <c r="G30" s="170"/>
      <c r="H30" s="163"/>
      <c r="I30" s="171"/>
      <c r="J30" s="172"/>
      <c r="K30" s="163"/>
      <c r="L30" s="163"/>
      <c r="M30" s="163"/>
      <c r="N30" s="163"/>
      <c r="O30" s="173"/>
      <c r="P30" s="212"/>
      <c r="Q30" s="210"/>
      <c r="R30" s="213"/>
      <c r="S30" s="212"/>
      <c r="T30" s="210"/>
      <c r="U30" s="213"/>
      <c r="V30" s="212"/>
      <c r="W30" s="210"/>
      <c r="X30" s="213"/>
      <c r="Y30" s="212"/>
      <c r="Z30" s="210"/>
      <c r="AA30" s="213"/>
      <c r="AB30" s="212"/>
      <c r="AC30" s="165"/>
      <c r="AD30" s="166"/>
      <c r="AE30" s="167"/>
      <c r="AF30" s="167"/>
      <c r="AG30" s="167"/>
      <c r="AH30" s="168"/>
      <c r="AI30" s="165"/>
      <c r="AJ30" s="167"/>
      <c r="AK30" s="139"/>
      <c r="AL30" s="137"/>
      <c r="AM30" s="14"/>
    </row>
    <row r="31" spans="1:15" ht="19.5">
      <c r="A31" s="152" t="s">
        <v>466</v>
      </c>
      <c r="B31" s="144"/>
      <c r="C31" s="144"/>
      <c r="D31" s="7"/>
      <c r="E31" s="144"/>
      <c r="F31" s="144"/>
      <c r="G31" s="7"/>
      <c r="H31" s="7"/>
      <c r="I31" s="7"/>
      <c r="J31" s="7"/>
      <c r="K31" s="238"/>
      <c r="L31" s="238"/>
      <c r="M31" s="238"/>
      <c r="N31" s="238"/>
      <c r="O31" s="238"/>
    </row>
  </sheetData>
  <sheetProtection/>
  <mergeCells count="37">
    <mergeCell ref="AI11:AI12"/>
    <mergeCell ref="AJ11:AJ12"/>
    <mergeCell ref="K31:O31"/>
    <mergeCell ref="Y11:AA11"/>
    <mergeCell ref="AB11:AD11"/>
    <mergeCell ref="AE11:AE12"/>
    <mergeCell ref="AF11:AF12"/>
    <mergeCell ref="AG11:AG12"/>
    <mergeCell ref="AH11:AH12"/>
    <mergeCell ref="M11:M12"/>
    <mergeCell ref="S11:U11"/>
    <mergeCell ref="V11:X11"/>
    <mergeCell ref="G11:G12"/>
    <mergeCell ref="H11:H12"/>
    <mergeCell ref="I11:I12"/>
    <mergeCell ref="J11:J12"/>
    <mergeCell ref="K11:K12"/>
    <mergeCell ref="M9:Q9"/>
    <mergeCell ref="AI10:AJ10"/>
    <mergeCell ref="A11:A12"/>
    <mergeCell ref="B11:B12"/>
    <mergeCell ref="C11:C12"/>
    <mergeCell ref="D11:D12"/>
    <mergeCell ref="E11:E12"/>
    <mergeCell ref="N11:N12"/>
    <mergeCell ref="O11:O12"/>
    <mergeCell ref="P11:R11"/>
    <mergeCell ref="F11:F12"/>
    <mergeCell ref="A1:AJ1"/>
    <mergeCell ref="A2:AJ2"/>
    <mergeCell ref="A4:AJ4"/>
    <mergeCell ref="A5:AJ5"/>
    <mergeCell ref="G7:K7"/>
    <mergeCell ref="M7:Q7"/>
    <mergeCell ref="L11:L12"/>
    <mergeCell ref="G8:K8"/>
    <mergeCell ref="M8:Q8"/>
  </mergeCells>
  <printOptions/>
  <pageMargins left="0.25" right="0.25" top="0.75" bottom="0.75" header="0.3" footer="0.3"/>
  <pageSetup fitToHeight="0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Y33"/>
  <sheetViews>
    <sheetView view="pageBreakPreview" zoomScale="75" zoomScaleNormal="75" zoomScaleSheetLayoutView="75" zoomScalePageLayoutView="0" workbookViewId="0" topLeftCell="F7">
      <selection activeCell="A12" sqref="A12:A26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2.87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75390625" style="114" customWidth="1"/>
    <col min="17" max="17" width="8.875" style="114" customWidth="1"/>
    <col min="18" max="18" width="3.75390625" style="114" customWidth="1"/>
    <col min="19" max="19" width="7.625" style="114" customWidth="1"/>
    <col min="20" max="20" width="8.875" style="114" customWidth="1"/>
    <col min="21" max="21" width="3.75390625" style="114" customWidth="1"/>
    <col min="22" max="22" width="7.00390625" style="114" customWidth="1"/>
    <col min="23" max="23" width="9.375" style="114" customWidth="1"/>
    <col min="24" max="24" width="3.875" style="114" customWidth="1"/>
    <col min="25" max="25" width="7.75390625" style="114" customWidth="1"/>
    <col min="26" max="26" width="9.375" style="114" customWidth="1"/>
    <col min="27" max="27" width="3.875" style="114" customWidth="1"/>
    <col min="28" max="28" width="7.875" style="114" customWidth="1"/>
    <col min="29" max="29" width="8.875" style="114" customWidth="1"/>
    <col min="30" max="30" width="3.75390625" style="114" customWidth="1"/>
    <col min="31" max="32" width="2.875" style="114" customWidth="1"/>
    <col min="33" max="33" width="6.25390625" style="114" hidden="1" customWidth="1"/>
    <col min="34" max="34" width="11.875" style="114" customWidth="1"/>
    <col min="35" max="35" width="7.375" style="114" customWidth="1"/>
    <col min="36" max="36" width="28.25390625" style="117" customWidth="1"/>
    <col min="37" max="37" width="11.00390625" style="117" customWidth="1"/>
    <col min="38" max="16384" width="9.125" style="114" customWidth="1"/>
  </cols>
  <sheetData>
    <row r="1" spans="1:51" ht="29.25" customHeight="1">
      <c r="A1" s="248" t="s">
        <v>192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112"/>
      <c r="AK1" s="112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</row>
    <row r="2" spans="1:51" ht="34.5" customHeight="1">
      <c r="A2" s="256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112"/>
      <c r="AK2" s="112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</row>
    <row r="3" spans="1:51" ht="18.75" customHeight="1">
      <c r="A3" s="22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12"/>
      <c r="AK3" s="112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</row>
    <row r="4" spans="1:37" s="116" customFormat="1" ht="24" customHeight="1">
      <c r="A4" s="255" t="s">
        <v>539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115"/>
      <c r="AK4" s="115"/>
    </row>
    <row r="5" spans="1:35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</row>
    <row r="6" spans="4:37" ht="21.75" customHeight="1">
      <c r="D6" s="118"/>
      <c r="F6" s="119" t="s">
        <v>451</v>
      </c>
      <c r="G6" s="253" t="s">
        <v>535</v>
      </c>
      <c r="H6" s="253"/>
      <c r="I6" s="253"/>
      <c r="J6" s="253"/>
      <c r="K6" s="253"/>
      <c r="L6" s="253"/>
      <c r="M6" s="253" t="s">
        <v>537</v>
      </c>
      <c r="N6" s="253"/>
      <c r="O6" s="253"/>
      <c r="P6" s="253"/>
      <c r="Q6" s="253"/>
      <c r="R6" s="253"/>
      <c r="AK6" s="123"/>
    </row>
    <row r="7" spans="1:37" s="125" customFormat="1" ht="20.25" customHeight="1">
      <c r="A7" s="124"/>
      <c r="D7" s="118"/>
      <c r="F7" s="118"/>
      <c r="G7" s="253" t="s">
        <v>536</v>
      </c>
      <c r="H7" s="253"/>
      <c r="I7" s="253"/>
      <c r="J7" s="253"/>
      <c r="K7" s="253"/>
      <c r="L7" s="253"/>
      <c r="M7" s="253" t="s">
        <v>521</v>
      </c>
      <c r="N7" s="253"/>
      <c r="O7" s="253"/>
      <c r="P7" s="253"/>
      <c r="Q7" s="253"/>
      <c r="R7" s="253"/>
      <c r="S7" s="191"/>
      <c r="T7" s="191"/>
      <c r="U7" s="191"/>
      <c r="V7" s="191"/>
      <c r="W7" s="180"/>
      <c r="X7" s="180"/>
      <c r="Y7" s="191"/>
      <c r="Z7" s="180"/>
      <c r="AA7" s="180"/>
      <c r="AB7" s="191"/>
      <c r="AC7" s="191"/>
      <c r="AD7" s="191"/>
      <c r="AE7" s="180"/>
      <c r="AF7" s="180"/>
      <c r="AG7" s="180"/>
      <c r="AJ7" s="129"/>
      <c r="AK7" s="123"/>
    </row>
    <row r="8" spans="7:37" s="125" customFormat="1" ht="20.25" customHeight="1">
      <c r="G8" s="253"/>
      <c r="H8" s="253"/>
      <c r="I8" s="253"/>
      <c r="J8" s="253"/>
      <c r="K8" s="253"/>
      <c r="L8" s="253"/>
      <c r="M8" s="253" t="s">
        <v>538</v>
      </c>
      <c r="N8" s="253"/>
      <c r="O8" s="253"/>
      <c r="P8" s="253"/>
      <c r="Q8" s="253"/>
      <c r="R8" s="253"/>
      <c r="S8" s="191"/>
      <c r="T8" s="191"/>
      <c r="U8" s="191"/>
      <c r="V8" s="191"/>
      <c r="W8" s="180"/>
      <c r="X8" s="180"/>
      <c r="Y8" s="191"/>
      <c r="Z8" s="180"/>
      <c r="AA8" s="180"/>
      <c r="AB8" s="191"/>
      <c r="AC8" s="191"/>
      <c r="AD8" s="191"/>
      <c r="AE8" s="180"/>
      <c r="AF8" s="180"/>
      <c r="AG8" s="180"/>
      <c r="AJ8" s="117"/>
      <c r="AK8" s="123"/>
    </row>
    <row r="9" spans="1:37" s="136" customFormat="1" ht="15" customHeight="1">
      <c r="A9" s="24" t="s">
        <v>32</v>
      </c>
      <c r="B9" s="132"/>
      <c r="C9" s="132"/>
      <c r="D9" s="132"/>
      <c r="E9" s="132"/>
      <c r="F9" s="132"/>
      <c r="G9" s="133"/>
      <c r="H9" s="134"/>
      <c r="I9" s="135"/>
      <c r="J9" s="135"/>
      <c r="K9" s="133"/>
      <c r="L9" s="133"/>
      <c r="N9" s="133"/>
      <c r="O9" s="177"/>
      <c r="P9" s="133"/>
      <c r="Q9" s="133"/>
      <c r="R9" s="133"/>
      <c r="S9" s="133"/>
      <c r="T9" s="133"/>
      <c r="U9" s="133"/>
      <c r="V9" s="133"/>
      <c r="W9" s="133"/>
      <c r="Y9" s="133"/>
      <c r="Z9" s="133"/>
      <c r="AB9" s="133"/>
      <c r="AC9" s="133"/>
      <c r="AD9" s="133"/>
      <c r="AE9" s="145"/>
      <c r="AF9" s="145"/>
      <c r="AG9" s="145"/>
      <c r="AH9" s="244" t="s">
        <v>531</v>
      </c>
      <c r="AI9" s="244"/>
      <c r="AJ9" s="8"/>
      <c r="AK9" s="123"/>
    </row>
    <row r="10" spans="1:37" ht="24.75" customHeight="1">
      <c r="A10" s="242" t="s">
        <v>534</v>
      </c>
      <c r="B10" s="242" t="s">
        <v>35</v>
      </c>
      <c r="C10" s="241" t="s">
        <v>510</v>
      </c>
      <c r="D10" s="242" t="s">
        <v>37</v>
      </c>
      <c r="E10" s="242" t="s">
        <v>38</v>
      </c>
      <c r="F10" s="240" t="s">
        <v>39</v>
      </c>
      <c r="G10" s="242" t="s">
        <v>40</v>
      </c>
      <c r="H10" s="242" t="s">
        <v>41</v>
      </c>
      <c r="I10" s="240" t="s">
        <v>452</v>
      </c>
      <c r="J10" s="240" t="s">
        <v>43</v>
      </c>
      <c r="K10" s="240" t="s">
        <v>44</v>
      </c>
      <c r="L10" s="240" t="s">
        <v>45</v>
      </c>
      <c r="M10" s="240" t="s">
        <v>46</v>
      </c>
      <c r="N10" s="241" t="s">
        <v>47</v>
      </c>
      <c r="O10" s="240" t="s">
        <v>447</v>
      </c>
      <c r="P10" s="239" t="s">
        <v>453</v>
      </c>
      <c r="Q10" s="239"/>
      <c r="R10" s="239"/>
      <c r="S10" s="239" t="s">
        <v>454</v>
      </c>
      <c r="T10" s="239"/>
      <c r="U10" s="239"/>
      <c r="V10" s="241" t="s">
        <v>455</v>
      </c>
      <c r="W10" s="241"/>
      <c r="X10" s="241"/>
      <c r="Y10" s="239" t="s">
        <v>456</v>
      </c>
      <c r="Z10" s="239"/>
      <c r="AA10" s="239"/>
      <c r="AB10" s="239" t="s">
        <v>457</v>
      </c>
      <c r="AC10" s="239"/>
      <c r="AD10" s="239"/>
      <c r="AE10" s="237" t="s">
        <v>458</v>
      </c>
      <c r="AF10" s="237" t="s">
        <v>459</v>
      </c>
      <c r="AG10" s="237" t="s">
        <v>460</v>
      </c>
      <c r="AH10" s="236" t="s">
        <v>462</v>
      </c>
      <c r="AI10" s="237" t="s">
        <v>468</v>
      </c>
      <c r="AK10" s="123"/>
    </row>
    <row r="11" spans="1:37" ht="48" customHeight="1">
      <c r="A11" s="242"/>
      <c r="B11" s="242"/>
      <c r="C11" s="241"/>
      <c r="D11" s="242"/>
      <c r="E11" s="242"/>
      <c r="F11" s="240"/>
      <c r="G11" s="242"/>
      <c r="H11" s="242"/>
      <c r="I11" s="241"/>
      <c r="J11" s="240"/>
      <c r="K11" s="240"/>
      <c r="L11" s="240"/>
      <c r="M11" s="240"/>
      <c r="N11" s="241"/>
      <c r="O11" s="240"/>
      <c r="P11" s="5" t="s">
        <v>463</v>
      </c>
      <c r="Q11" s="5" t="s">
        <v>464</v>
      </c>
      <c r="R11" s="6" t="s">
        <v>465</v>
      </c>
      <c r="S11" s="5" t="s">
        <v>463</v>
      </c>
      <c r="T11" s="5" t="s">
        <v>464</v>
      </c>
      <c r="U11" s="6" t="s">
        <v>465</v>
      </c>
      <c r="V11" s="5" t="s">
        <v>463</v>
      </c>
      <c r="W11" s="5" t="s">
        <v>464</v>
      </c>
      <c r="X11" s="6" t="s">
        <v>465</v>
      </c>
      <c r="Y11" s="5" t="s">
        <v>463</v>
      </c>
      <c r="Z11" s="5" t="s">
        <v>464</v>
      </c>
      <c r="AA11" s="6" t="s">
        <v>465</v>
      </c>
      <c r="AB11" s="5" t="s">
        <v>463</v>
      </c>
      <c r="AC11" s="5" t="s">
        <v>464</v>
      </c>
      <c r="AD11" s="6" t="s">
        <v>465</v>
      </c>
      <c r="AE11" s="237"/>
      <c r="AF11" s="237"/>
      <c r="AG11" s="237"/>
      <c r="AH11" s="236"/>
      <c r="AI11" s="237"/>
      <c r="AK11" s="123"/>
    </row>
    <row r="12" spans="1:37" s="138" customFormat="1" ht="33.75" customHeight="1">
      <c r="A12" s="203">
        <v>1</v>
      </c>
      <c r="B12" s="99">
        <v>286</v>
      </c>
      <c r="C12" s="175">
        <v>0.534027777777778</v>
      </c>
      <c r="D12" s="86" t="s">
        <v>113</v>
      </c>
      <c r="E12" s="100" t="s">
        <v>234</v>
      </c>
      <c r="F12" s="101" t="s">
        <v>235</v>
      </c>
      <c r="G12" s="98" t="s">
        <v>54</v>
      </c>
      <c r="H12" s="99" t="s">
        <v>236</v>
      </c>
      <c r="I12" s="101" t="s">
        <v>237</v>
      </c>
      <c r="J12" s="103" t="s">
        <v>238</v>
      </c>
      <c r="K12" s="99" t="s">
        <v>110</v>
      </c>
      <c r="L12" s="99" t="s">
        <v>100</v>
      </c>
      <c r="M12" s="99" t="s">
        <v>239</v>
      </c>
      <c r="N12" s="99" t="s">
        <v>143</v>
      </c>
      <c r="O12" s="103" t="s">
        <v>240</v>
      </c>
      <c r="P12" s="149">
        <v>262</v>
      </c>
      <c r="Q12" s="209">
        <f aca="true" t="shared" si="0" ref="Q12:Q25">ROUND(P12/3.8-IF($AE12=1,0.5,IF($AE12=2,1.5,0)),3)</f>
        <v>68.947</v>
      </c>
      <c r="R12" s="150">
        <f>RANK(Q12,Q$12:Q$25,0)</f>
        <v>1</v>
      </c>
      <c r="S12" s="149">
        <v>266.5</v>
      </c>
      <c r="T12" s="209">
        <f aca="true" t="shared" si="1" ref="T12:T25">ROUND(S12/3.8-IF($AE12=1,0.5,IF($AE12=2,1.5,0)),3)</f>
        <v>70.132</v>
      </c>
      <c r="U12" s="150">
        <f>RANK(T12,T$12:T$25,0)</f>
        <v>1</v>
      </c>
      <c r="V12" s="149">
        <v>272</v>
      </c>
      <c r="W12" s="209">
        <f aca="true" t="shared" si="2" ref="W12:W25">ROUND(V12/3.8-IF($AE12=1,0.5,IF($AE12=2,1.5,0)),3)</f>
        <v>71.579</v>
      </c>
      <c r="X12" s="150">
        <f>RANK(W12,W$12:W$25,0)</f>
        <v>1</v>
      </c>
      <c r="Y12" s="149">
        <v>267</v>
      </c>
      <c r="Z12" s="209">
        <f aca="true" t="shared" si="3" ref="Z12:Z25">ROUND(Y12/3.8-IF($AE12=1,0.5,IF($AE12=2,1.5,0)),3)</f>
        <v>70.263</v>
      </c>
      <c r="AA12" s="150">
        <f>RANK(Z12,Z$12:Z$25,0)</f>
        <v>1</v>
      </c>
      <c r="AB12" s="149">
        <v>266</v>
      </c>
      <c r="AC12" s="209">
        <f aca="true" t="shared" si="4" ref="AC12:AC25">ROUND(AB12/3.8-IF($AE12=1,0.5,IF($AE12=2,1.5,0)),3)</f>
        <v>70</v>
      </c>
      <c r="AD12" s="150">
        <f>RANK(AC12,AC$12:AC$25,0)</f>
        <v>1</v>
      </c>
      <c r="AE12" s="151"/>
      <c r="AF12" s="151"/>
      <c r="AG12" s="151"/>
      <c r="AH12" s="209">
        <f aca="true" t="shared" si="5" ref="AH12:AH25">ROUND(((S12+V12+Y12+P12+AB12)/3.8/5)-((AE12*2)),3)</f>
        <v>70.184</v>
      </c>
      <c r="AI12" s="228">
        <v>6600</v>
      </c>
      <c r="AJ12" s="139"/>
      <c r="AK12" s="137"/>
    </row>
    <row r="13" spans="1:38" s="138" customFormat="1" ht="33.75" customHeight="1">
      <c r="A13" s="203">
        <v>2</v>
      </c>
      <c r="B13" s="99">
        <v>292</v>
      </c>
      <c r="C13" s="175">
        <v>0.4479166666666667</v>
      </c>
      <c r="D13" s="94" t="s">
        <v>145</v>
      </c>
      <c r="E13" s="100" t="s">
        <v>396</v>
      </c>
      <c r="F13" s="101" t="s">
        <v>397</v>
      </c>
      <c r="G13" s="98" t="s">
        <v>54</v>
      </c>
      <c r="H13" s="99" t="s">
        <v>399</v>
      </c>
      <c r="I13" s="101" t="s">
        <v>398</v>
      </c>
      <c r="J13" s="102" t="s">
        <v>371</v>
      </c>
      <c r="K13" s="99" t="s">
        <v>394</v>
      </c>
      <c r="L13" s="99" t="s">
        <v>120</v>
      </c>
      <c r="M13" s="99" t="s">
        <v>255</v>
      </c>
      <c r="N13" s="99" t="s">
        <v>374</v>
      </c>
      <c r="O13" s="103" t="s">
        <v>395</v>
      </c>
      <c r="P13" s="149">
        <v>259.5</v>
      </c>
      <c r="Q13" s="209">
        <f t="shared" si="0"/>
        <v>68.289</v>
      </c>
      <c r="R13" s="150">
        <f>RANK(Q13,Q$12:Q$25,0)</f>
        <v>2</v>
      </c>
      <c r="S13" s="149">
        <v>258</v>
      </c>
      <c r="T13" s="209">
        <f t="shared" si="1"/>
        <v>67.895</v>
      </c>
      <c r="U13" s="150">
        <f>RANK(T13,T$12:T$25,0)</f>
        <v>2</v>
      </c>
      <c r="V13" s="149">
        <v>264</v>
      </c>
      <c r="W13" s="209">
        <f t="shared" si="2"/>
        <v>69.474</v>
      </c>
      <c r="X13" s="150">
        <f>RANK(W13,W$12:W$25,0)</f>
        <v>2</v>
      </c>
      <c r="Y13" s="149">
        <v>259.5</v>
      </c>
      <c r="Z13" s="209">
        <f t="shared" si="3"/>
        <v>68.289</v>
      </c>
      <c r="AA13" s="150">
        <f>RANK(Z13,Z$12:Z$25,0)</f>
        <v>2</v>
      </c>
      <c r="AB13" s="149">
        <v>260.5</v>
      </c>
      <c r="AC13" s="209">
        <f t="shared" si="4"/>
        <v>68.553</v>
      </c>
      <c r="AD13" s="150">
        <f>RANK(AC13,AC$12:AC$25,0)</f>
        <v>2</v>
      </c>
      <c r="AE13" s="151"/>
      <c r="AF13" s="151"/>
      <c r="AG13" s="151"/>
      <c r="AH13" s="209">
        <f t="shared" si="5"/>
        <v>68.5</v>
      </c>
      <c r="AI13" s="228">
        <v>5000</v>
      </c>
      <c r="AJ13" s="139"/>
      <c r="AK13" s="137"/>
      <c r="AL13" s="14"/>
    </row>
    <row r="14" spans="1:37" s="138" customFormat="1" ht="33.75" customHeight="1">
      <c r="A14" s="203">
        <v>3</v>
      </c>
      <c r="B14" s="98">
        <v>280</v>
      </c>
      <c r="C14" s="175">
        <v>0.495833333333333</v>
      </c>
      <c r="D14" s="86" t="s">
        <v>63</v>
      </c>
      <c r="E14" s="100" t="s">
        <v>114</v>
      </c>
      <c r="F14" s="100" t="s">
        <v>168</v>
      </c>
      <c r="G14" s="98" t="s">
        <v>54</v>
      </c>
      <c r="H14" s="99" t="s">
        <v>193</v>
      </c>
      <c r="I14" s="101" t="s">
        <v>194</v>
      </c>
      <c r="J14" s="104" t="s">
        <v>195</v>
      </c>
      <c r="K14" s="99" t="s">
        <v>69</v>
      </c>
      <c r="L14" s="99" t="s">
        <v>59</v>
      </c>
      <c r="M14" s="99" t="s">
        <v>121</v>
      </c>
      <c r="N14" s="99" t="s">
        <v>158</v>
      </c>
      <c r="O14" s="103" t="s">
        <v>196</v>
      </c>
      <c r="P14" s="149">
        <v>254.5</v>
      </c>
      <c r="Q14" s="209">
        <f t="shared" si="0"/>
        <v>66.974</v>
      </c>
      <c r="R14" s="150">
        <f>RANK(Q14,Q$12:Q$25,0)</f>
        <v>4</v>
      </c>
      <c r="S14" s="149">
        <v>255.5</v>
      </c>
      <c r="T14" s="209">
        <f t="shared" si="1"/>
        <v>67.237</v>
      </c>
      <c r="U14" s="150">
        <f>RANK(T14,T$12:T$25,0)</f>
        <v>4</v>
      </c>
      <c r="V14" s="149">
        <v>259.5</v>
      </c>
      <c r="W14" s="209">
        <f t="shared" si="2"/>
        <v>68.289</v>
      </c>
      <c r="X14" s="150">
        <f>RANK(W14,W$12:W$25,0)</f>
        <v>3</v>
      </c>
      <c r="Y14" s="149">
        <v>254.5</v>
      </c>
      <c r="Z14" s="209">
        <f t="shared" si="3"/>
        <v>66.974</v>
      </c>
      <c r="AA14" s="150">
        <f>RANK(Z14,Z$12:Z$25,0)</f>
        <v>5</v>
      </c>
      <c r="AB14" s="149">
        <v>251.5</v>
      </c>
      <c r="AC14" s="209">
        <f t="shared" si="4"/>
        <v>66.184</v>
      </c>
      <c r="AD14" s="150">
        <f>RANK(AC14,AC$12:AC$25,0)</f>
        <v>4</v>
      </c>
      <c r="AE14" s="151"/>
      <c r="AF14" s="151"/>
      <c r="AG14" s="151"/>
      <c r="AH14" s="209">
        <f t="shared" si="5"/>
        <v>67.132</v>
      </c>
      <c r="AI14" s="228">
        <v>4000</v>
      </c>
      <c r="AJ14" s="139"/>
      <c r="AK14" s="137"/>
    </row>
    <row r="15" spans="1:38" s="138" customFormat="1" ht="33.75" customHeight="1">
      <c r="A15" s="203">
        <v>4</v>
      </c>
      <c r="B15" s="99">
        <v>282</v>
      </c>
      <c r="C15" s="175">
        <v>0.54375</v>
      </c>
      <c r="D15" s="86" t="s">
        <v>73</v>
      </c>
      <c r="E15" s="100" t="s">
        <v>202</v>
      </c>
      <c r="F15" s="101" t="s">
        <v>203</v>
      </c>
      <c r="G15" s="98" t="s">
        <v>54</v>
      </c>
      <c r="H15" s="99" t="s">
        <v>204</v>
      </c>
      <c r="I15" s="101" t="s">
        <v>205</v>
      </c>
      <c r="J15" s="103" t="s">
        <v>206</v>
      </c>
      <c r="K15" s="99" t="s">
        <v>140</v>
      </c>
      <c r="L15" s="99" t="s">
        <v>207</v>
      </c>
      <c r="M15" s="99" t="s">
        <v>208</v>
      </c>
      <c r="N15" s="99" t="s">
        <v>71</v>
      </c>
      <c r="O15" s="103" t="s">
        <v>209</v>
      </c>
      <c r="P15" s="149">
        <v>255.5</v>
      </c>
      <c r="Q15" s="209">
        <f t="shared" si="0"/>
        <v>67.237</v>
      </c>
      <c r="R15" s="150">
        <f>RANK(Q15,Q$12:Q$25,0)</f>
        <v>3</v>
      </c>
      <c r="S15" s="149">
        <v>256</v>
      </c>
      <c r="T15" s="209">
        <f t="shared" si="1"/>
        <v>67.368</v>
      </c>
      <c r="U15" s="150">
        <f>RANK(T15,T$12:T$25,0)</f>
        <v>3</v>
      </c>
      <c r="V15" s="149">
        <v>237.5</v>
      </c>
      <c r="W15" s="209">
        <f t="shared" si="2"/>
        <v>62.5</v>
      </c>
      <c r="X15" s="150">
        <f>RANK(W15,W$12:W$25,0)</f>
        <v>8</v>
      </c>
      <c r="Y15" s="149">
        <v>250</v>
      </c>
      <c r="Z15" s="209">
        <f t="shared" si="3"/>
        <v>65.789</v>
      </c>
      <c r="AA15" s="150">
        <f>RANK(Z15,Z$12:Z$25,0)</f>
        <v>6</v>
      </c>
      <c r="AB15" s="149">
        <v>254.5</v>
      </c>
      <c r="AC15" s="209">
        <f t="shared" si="4"/>
        <v>66.974</v>
      </c>
      <c r="AD15" s="150">
        <f>RANK(AC15,AC$12:AC$25,0)</f>
        <v>3</v>
      </c>
      <c r="AE15" s="151"/>
      <c r="AF15" s="151"/>
      <c r="AG15" s="151"/>
      <c r="AH15" s="209">
        <f t="shared" si="5"/>
        <v>65.974</v>
      </c>
      <c r="AI15" s="228">
        <v>3000</v>
      </c>
      <c r="AJ15" s="76"/>
      <c r="AK15" s="137"/>
      <c r="AL15" s="14"/>
    </row>
    <row r="16" spans="1:37" s="138" customFormat="1" ht="33.75" customHeight="1">
      <c r="A16" s="203">
        <v>5</v>
      </c>
      <c r="B16" s="83">
        <v>296</v>
      </c>
      <c r="C16" s="175">
        <v>0.505555555555556</v>
      </c>
      <c r="D16" s="86" t="s">
        <v>183</v>
      </c>
      <c r="E16" s="85" t="s">
        <v>74</v>
      </c>
      <c r="F16" s="85" t="s">
        <v>75</v>
      </c>
      <c r="G16" s="83" t="s">
        <v>54</v>
      </c>
      <c r="H16" s="86" t="s">
        <v>76</v>
      </c>
      <c r="I16" s="87" t="s">
        <v>77</v>
      </c>
      <c r="J16" s="88" t="s">
        <v>78</v>
      </c>
      <c r="K16" s="86" t="s">
        <v>58</v>
      </c>
      <c r="L16" s="86" t="s">
        <v>79</v>
      </c>
      <c r="M16" s="86" t="s">
        <v>80</v>
      </c>
      <c r="N16" s="86" t="s">
        <v>81</v>
      </c>
      <c r="O16" s="91" t="s">
        <v>82</v>
      </c>
      <c r="P16" s="149">
        <v>245.5</v>
      </c>
      <c r="Q16" s="209">
        <f t="shared" si="0"/>
        <v>64.605</v>
      </c>
      <c r="R16" s="150">
        <f>RANK(Q16,Q$12:Q$25,0)</f>
        <v>6</v>
      </c>
      <c r="S16" s="149">
        <v>242.5</v>
      </c>
      <c r="T16" s="209">
        <f t="shared" si="1"/>
        <v>63.816</v>
      </c>
      <c r="U16" s="150">
        <f>RANK(T16,T$12:T$25,0)</f>
        <v>7</v>
      </c>
      <c r="V16" s="149">
        <v>257</v>
      </c>
      <c r="W16" s="209">
        <f t="shared" si="2"/>
        <v>67.632</v>
      </c>
      <c r="X16" s="150">
        <f>RANK(W16,W$12:W$25,0)</f>
        <v>4</v>
      </c>
      <c r="Y16" s="149">
        <v>258</v>
      </c>
      <c r="Z16" s="209">
        <f t="shared" si="3"/>
        <v>67.895</v>
      </c>
      <c r="AA16" s="150">
        <f>RANK(Z16,Z$12:Z$25,0)</f>
        <v>3</v>
      </c>
      <c r="AB16" s="149">
        <v>243.5</v>
      </c>
      <c r="AC16" s="209">
        <f t="shared" si="4"/>
        <v>64.079</v>
      </c>
      <c r="AD16" s="150">
        <f>RANK(AC16,AC$12:AC$25,0)</f>
        <v>6</v>
      </c>
      <c r="AE16" s="151"/>
      <c r="AF16" s="151"/>
      <c r="AG16" s="151"/>
      <c r="AH16" s="209">
        <f t="shared" si="5"/>
        <v>65.605</v>
      </c>
      <c r="AI16" s="228">
        <v>1400</v>
      </c>
      <c r="AJ16" s="76"/>
      <c r="AK16" s="137"/>
    </row>
    <row r="17" spans="1:37" s="138" customFormat="1" ht="33.75" customHeight="1">
      <c r="A17" s="203">
        <v>6</v>
      </c>
      <c r="B17" s="99">
        <v>293</v>
      </c>
      <c r="C17" s="175">
        <v>0.5243055555555556</v>
      </c>
      <c r="D17" s="86" t="s">
        <v>160</v>
      </c>
      <c r="E17" s="100" t="s">
        <v>210</v>
      </c>
      <c r="F17" s="101" t="s">
        <v>403</v>
      </c>
      <c r="G17" s="98" t="s">
        <v>54</v>
      </c>
      <c r="H17" s="99" t="s">
        <v>405</v>
      </c>
      <c r="I17" s="101" t="s">
        <v>404</v>
      </c>
      <c r="J17" s="102" t="s">
        <v>371</v>
      </c>
      <c r="K17" s="99" t="s">
        <v>400</v>
      </c>
      <c r="L17" s="99" t="s">
        <v>59</v>
      </c>
      <c r="M17" s="99" t="s">
        <v>401</v>
      </c>
      <c r="N17" s="99" t="s">
        <v>387</v>
      </c>
      <c r="O17" s="103" t="s">
        <v>402</v>
      </c>
      <c r="P17" s="149">
        <v>243</v>
      </c>
      <c r="Q17" s="209">
        <f t="shared" si="0"/>
        <v>63.947</v>
      </c>
      <c r="R17" s="150">
        <f>RANK(Q17,Q$12:Q$25,0)</f>
        <v>7</v>
      </c>
      <c r="S17" s="149">
        <v>244.5</v>
      </c>
      <c r="T17" s="209">
        <f t="shared" si="1"/>
        <v>64.342</v>
      </c>
      <c r="U17" s="150">
        <f>RANK(T17,T$12:T$25,0)</f>
        <v>5</v>
      </c>
      <c r="V17" s="149">
        <v>244.5</v>
      </c>
      <c r="W17" s="209">
        <f t="shared" si="2"/>
        <v>64.342</v>
      </c>
      <c r="X17" s="150">
        <f>RANK(W17,W$12:W$25,0)</f>
        <v>5</v>
      </c>
      <c r="Y17" s="149">
        <v>257.5</v>
      </c>
      <c r="Z17" s="209">
        <f t="shared" si="3"/>
        <v>67.763</v>
      </c>
      <c r="AA17" s="150">
        <f>RANK(Z17,Z$12:Z$25,0)</f>
        <v>4</v>
      </c>
      <c r="AB17" s="149">
        <v>251</v>
      </c>
      <c r="AC17" s="209">
        <f t="shared" si="4"/>
        <v>66.053</v>
      </c>
      <c r="AD17" s="150">
        <f>RANK(AC17,AC$12:AC$25,0)</f>
        <v>5</v>
      </c>
      <c r="AE17" s="151"/>
      <c r="AF17" s="151"/>
      <c r="AG17" s="151"/>
      <c r="AH17" s="209">
        <f t="shared" si="5"/>
        <v>65.289</v>
      </c>
      <c r="AI17" s="151"/>
      <c r="AJ17" s="76"/>
      <c r="AK17" s="137"/>
    </row>
    <row r="18" spans="1:38" s="138" customFormat="1" ht="33.75" customHeight="1">
      <c r="A18" s="203">
        <v>7</v>
      </c>
      <c r="B18" s="86">
        <v>294</v>
      </c>
      <c r="C18" s="176">
        <v>0.500694444444444</v>
      </c>
      <c r="D18" s="86" t="s">
        <v>167</v>
      </c>
      <c r="E18" s="85" t="s">
        <v>473</v>
      </c>
      <c r="F18" s="87" t="s">
        <v>474</v>
      </c>
      <c r="G18" s="83" t="s">
        <v>54</v>
      </c>
      <c r="H18" s="86" t="s">
        <v>476</v>
      </c>
      <c r="I18" s="87" t="s">
        <v>475</v>
      </c>
      <c r="J18" s="88" t="s">
        <v>469</v>
      </c>
      <c r="K18" s="86" t="s">
        <v>470</v>
      </c>
      <c r="L18" s="86" t="s">
        <v>59</v>
      </c>
      <c r="M18" s="86" t="s">
        <v>70</v>
      </c>
      <c r="N18" s="86" t="s">
        <v>417</v>
      </c>
      <c r="O18" s="89" t="s">
        <v>472</v>
      </c>
      <c r="P18" s="149">
        <v>247</v>
      </c>
      <c r="Q18" s="209">
        <f t="shared" si="0"/>
        <v>65</v>
      </c>
      <c r="R18" s="150">
        <f>RANK(Q18,Q$12:Q$25,0)</f>
        <v>5</v>
      </c>
      <c r="S18" s="149">
        <v>244</v>
      </c>
      <c r="T18" s="209">
        <f t="shared" si="1"/>
        <v>64.211</v>
      </c>
      <c r="U18" s="150">
        <f>RANK(T18,T$12:T$25,0)</f>
        <v>6</v>
      </c>
      <c r="V18" s="149">
        <v>235.5</v>
      </c>
      <c r="W18" s="209">
        <f t="shared" si="2"/>
        <v>61.974</v>
      </c>
      <c r="X18" s="150">
        <f>RANK(W18,W$12:W$25,0)</f>
        <v>9</v>
      </c>
      <c r="Y18" s="149">
        <v>237</v>
      </c>
      <c r="Z18" s="209">
        <f t="shared" si="3"/>
        <v>62.368</v>
      </c>
      <c r="AA18" s="150">
        <f>RANK(Z18,Z$12:Z$25,0)</f>
        <v>8</v>
      </c>
      <c r="AB18" s="149">
        <v>237.5</v>
      </c>
      <c r="AC18" s="209">
        <f t="shared" si="4"/>
        <v>62.5</v>
      </c>
      <c r="AD18" s="150">
        <f>RANK(AC18,AC$12:AC$25,0)</f>
        <v>7</v>
      </c>
      <c r="AE18" s="151"/>
      <c r="AF18" s="151"/>
      <c r="AG18" s="151"/>
      <c r="AH18" s="209">
        <f t="shared" si="5"/>
        <v>63.211</v>
      </c>
      <c r="AI18" s="151"/>
      <c r="AJ18" s="76"/>
      <c r="AK18" s="137"/>
      <c r="AL18" s="14"/>
    </row>
    <row r="19" spans="1:38" s="138" customFormat="1" ht="33.75" customHeight="1">
      <c r="A19" s="203">
        <v>8</v>
      </c>
      <c r="B19" s="99">
        <v>285</v>
      </c>
      <c r="C19" s="175">
        <v>0.457638888888889</v>
      </c>
      <c r="D19" s="94" t="s">
        <v>104</v>
      </c>
      <c r="E19" s="100" t="s">
        <v>224</v>
      </c>
      <c r="F19" s="101" t="s">
        <v>225</v>
      </c>
      <c r="G19" s="98" t="s">
        <v>54</v>
      </c>
      <c r="H19" s="99" t="s">
        <v>231</v>
      </c>
      <c r="I19" s="101" t="s">
        <v>232</v>
      </c>
      <c r="J19" s="103" t="s">
        <v>228</v>
      </c>
      <c r="K19" s="99" t="s">
        <v>110</v>
      </c>
      <c r="L19" s="99" t="s">
        <v>100</v>
      </c>
      <c r="M19" s="99" t="s">
        <v>101</v>
      </c>
      <c r="N19" s="99" t="s">
        <v>81</v>
      </c>
      <c r="O19" s="103" t="s">
        <v>233</v>
      </c>
      <c r="P19" s="149">
        <v>239</v>
      </c>
      <c r="Q19" s="209">
        <f t="shared" si="0"/>
        <v>62.895</v>
      </c>
      <c r="R19" s="150">
        <f>RANK(Q19,Q$12:Q$25,0)</f>
        <v>8</v>
      </c>
      <c r="S19" s="149">
        <v>238</v>
      </c>
      <c r="T19" s="209">
        <f t="shared" si="1"/>
        <v>62.632</v>
      </c>
      <c r="U19" s="150">
        <f>RANK(T19,T$12:T$25,0)</f>
        <v>8</v>
      </c>
      <c r="V19" s="149">
        <v>230</v>
      </c>
      <c r="W19" s="209">
        <f t="shared" si="2"/>
        <v>60.526</v>
      </c>
      <c r="X19" s="150">
        <f>RANK(W19,W$12:W$25,0)</f>
        <v>12</v>
      </c>
      <c r="Y19" s="149">
        <v>234</v>
      </c>
      <c r="Z19" s="209">
        <f t="shared" si="3"/>
        <v>61.579</v>
      </c>
      <c r="AA19" s="150">
        <f>RANK(Z19,Z$12:Z$25,0)</f>
        <v>12</v>
      </c>
      <c r="AB19" s="149">
        <v>232.5</v>
      </c>
      <c r="AC19" s="209">
        <f t="shared" si="4"/>
        <v>61.184</v>
      </c>
      <c r="AD19" s="150">
        <f>RANK(AC19,AC$12:AC$25,0)</f>
        <v>8</v>
      </c>
      <c r="AE19" s="151"/>
      <c r="AF19" s="151"/>
      <c r="AG19" s="151"/>
      <c r="AH19" s="209">
        <f t="shared" si="5"/>
        <v>61.763</v>
      </c>
      <c r="AI19" s="151"/>
      <c r="AJ19" s="139"/>
      <c r="AK19" s="137"/>
      <c r="AL19" s="14"/>
    </row>
    <row r="20" spans="1:37" s="138" customFormat="1" ht="33.75" customHeight="1">
      <c r="A20" s="203">
        <v>9</v>
      </c>
      <c r="B20" s="86">
        <v>295</v>
      </c>
      <c r="C20" s="175">
        <v>0.467361111111111</v>
      </c>
      <c r="D20" s="86" t="s">
        <v>176</v>
      </c>
      <c r="E20" s="85" t="s">
        <v>74</v>
      </c>
      <c r="F20" s="87" t="s">
        <v>477</v>
      </c>
      <c r="G20" s="83" t="s">
        <v>54</v>
      </c>
      <c r="H20" s="92" t="s">
        <v>497</v>
      </c>
      <c r="I20" s="87" t="s">
        <v>478</v>
      </c>
      <c r="J20" s="88" t="s">
        <v>479</v>
      </c>
      <c r="K20" s="99" t="s">
        <v>394</v>
      </c>
      <c r="L20" s="86" t="s">
        <v>189</v>
      </c>
      <c r="M20" s="86" t="s">
        <v>121</v>
      </c>
      <c r="N20" s="86" t="s">
        <v>347</v>
      </c>
      <c r="O20" s="89" t="s">
        <v>480</v>
      </c>
      <c r="P20" s="149">
        <v>229</v>
      </c>
      <c r="Q20" s="209">
        <f t="shared" si="0"/>
        <v>60.263</v>
      </c>
      <c r="R20" s="150">
        <f>RANK(Q20,Q$12:Q$25,0)</f>
        <v>10</v>
      </c>
      <c r="S20" s="149">
        <v>233</v>
      </c>
      <c r="T20" s="209">
        <f t="shared" si="1"/>
        <v>61.316</v>
      </c>
      <c r="U20" s="150">
        <f>RANK(T20,T$12:T$25,0)</f>
        <v>10</v>
      </c>
      <c r="V20" s="149">
        <v>240.5</v>
      </c>
      <c r="W20" s="209">
        <f t="shared" si="2"/>
        <v>63.289</v>
      </c>
      <c r="X20" s="150">
        <f>RANK(W20,W$12:W$25,0)</f>
        <v>7</v>
      </c>
      <c r="Y20" s="149">
        <v>234.5</v>
      </c>
      <c r="Z20" s="209">
        <f t="shared" si="3"/>
        <v>61.711</v>
      </c>
      <c r="AA20" s="150">
        <f>RANK(Z20,Z$12:Z$25,0)</f>
        <v>10</v>
      </c>
      <c r="AB20" s="149">
        <v>227</v>
      </c>
      <c r="AC20" s="209">
        <f t="shared" si="4"/>
        <v>59.737</v>
      </c>
      <c r="AD20" s="150">
        <f>RANK(AC20,AC$12:AC$25,0)</f>
        <v>10</v>
      </c>
      <c r="AE20" s="151"/>
      <c r="AF20" s="151"/>
      <c r="AG20" s="151"/>
      <c r="AH20" s="209">
        <f t="shared" si="5"/>
        <v>61.263</v>
      </c>
      <c r="AI20" s="151"/>
      <c r="AJ20" s="76"/>
      <c r="AK20" s="137"/>
    </row>
    <row r="21" spans="1:37" s="138" customFormat="1" ht="33.75" customHeight="1">
      <c r="A21" s="203">
        <v>10</v>
      </c>
      <c r="B21" s="98">
        <v>288</v>
      </c>
      <c r="C21" s="176">
        <v>0.4909722222222222</v>
      </c>
      <c r="D21" s="92" t="s">
        <v>134</v>
      </c>
      <c r="E21" s="100" t="s">
        <v>339</v>
      </c>
      <c r="F21" s="101" t="s">
        <v>340</v>
      </c>
      <c r="G21" s="98" t="s">
        <v>54</v>
      </c>
      <c r="H21" s="99" t="s">
        <v>341</v>
      </c>
      <c r="I21" s="101" t="s">
        <v>342</v>
      </c>
      <c r="J21" s="104" t="s">
        <v>343</v>
      </c>
      <c r="K21" s="99" t="s">
        <v>156</v>
      </c>
      <c r="L21" s="99" t="s">
        <v>141</v>
      </c>
      <c r="M21" s="99" t="s">
        <v>101</v>
      </c>
      <c r="N21" s="99" t="s">
        <v>81</v>
      </c>
      <c r="O21" s="103" t="s">
        <v>344</v>
      </c>
      <c r="P21" s="149">
        <v>230</v>
      </c>
      <c r="Q21" s="209">
        <f t="shared" si="0"/>
        <v>60.526</v>
      </c>
      <c r="R21" s="150">
        <f>RANK(Q21,Q$12:Q$25,0)</f>
        <v>9</v>
      </c>
      <c r="S21" s="149">
        <v>220</v>
      </c>
      <c r="T21" s="209">
        <f t="shared" si="1"/>
        <v>57.895</v>
      </c>
      <c r="U21" s="150">
        <f>RANK(T21,T$12:T$25,0)</f>
        <v>13</v>
      </c>
      <c r="V21" s="149">
        <v>242</v>
      </c>
      <c r="W21" s="209">
        <f t="shared" si="2"/>
        <v>63.684</v>
      </c>
      <c r="X21" s="150">
        <f>RANK(W21,W$12:W$25,0)</f>
        <v>6</v>
      </c>
      <c r="Y21" s="149">
        <v>236.5</v>
      </c>
      <c r="Z21" s="209">
        <f t="shared" si="3"/>
        <v>62.237</v>
      </c>
      <c r="AA21" s="150">
        <f>RANK(Z21,Z$12:Z$25,0)</f>
        <v>9</v>
      </c>
      <c r="AB21" s="149">
        <v>231.5</v>
      </c>
      <c r="AC21" s="209">
        <f t="shared" si="4"/>
        <v>60.921</v>
      </c>
      <c r="AD21" s="150">
        <f>RANK(AC21,AC$12:AC$25,0)</f>
        <v>9</v>
      </c>
      <c r="AE21" s="151"/>
      <c r="AF21" s="151"/>
      <c r="AG21" s="151"/>
      <c r="AH21" s="209">
        <f t="shared" si="5"/>
        <v>61.053</v>
      </c>
      <c r="AI21" s="205"/>
      <c r="AJ21" s="76"/>
      <c r="AK21" s="137"/>
    </row>
    <row r="22" spans="1:37" s="138" customFormat="1" ht="33.75" customHeight="1">
      <c r="A22" s="203">
        <v>11</v>
      </c>
      <c r="B22" s="99">
        <v>290</v>
      </c>
      <c r="C22" s="176">
        <v>0.510416666666667</v>
      </c>
      <c r="D22" s="84" t="s">
        <v>51</v>
      </c>
      <c r="E22" s="100" t="s">
        <v>349</v>
      </c>
      <c r="F22" s="101" t="s">
        <v>350</v>
      </c>
      <c r="G22" s="98" t="s">
        <v>351</v>
      </c>
      <c r="H22" s="108" t="s">
        <v>352</v>
      </c>
      <c r="I22" s="101" t="s">
        <v>353</v>
      </c>
      <c r="J22" s="103" t="s">
        <v>354</v>
      </c>
      <c r="K22" s="99" t="s">
        <v>355</v>
      </c>
      <c r="L22" s="99" t="s">
        <v>356</v>
      </c>
      <c r="M22" s="99" t="s">
        <v>312</v>
      </c>
      <c r="N22" s="99" t="s">
        <v>143</v>
      </c>
      <c r="O22" s="103" t="s">
        <v>357</v>
      </c>
      <c r="P22" s="149">
        <v>223.5</v>
      </c>
      <c r="Q22" s="209">
        <f t="shared" si="0"/>
        <v>58.816</v>
      </c>
      <c r="R22" s="150">
        <f>RANK(Q22,Q$12:Q$25,0)</f>
        <v>12</v>
      </c>
      <c r="S22" s="149">
        <v>235</v>
      </c>
      <c r="T22" s="209">
        <f t="shared" si="1"/>
        <v>61.842</v>
      </c>
      <c r="U22" s="150">
        <f>RANK(T22,T$12:T$25,0)</f>
        <v>9</v>
      </c>
      <c r="V22" s="149">
        <v>224</v>
      </c>
      <c r="W22" s="209">
        <f t="shared" si="2"/>
        <v>58.947</v>
      </c>
      <c r="X22" s="150">
        <f>RANK(W22,W$12:W$25,0)</f>
        <v>13</v>
      </c>
      <c r="Y22" s="149">
        <v>238</v>
      </c>
      <c r="Z22" s="209">
        <f t="shared" si="3"/>
        <v>62.632</v>
      </c>
      <c r="AA22" s="150">
        <f>RANK(Z22,Z$12:Z$25,0)</f>
        <v>7</v>
      </c>
      <c r="AB22" s="149">
        <v>224</v>
      </c>
      <c r="AC22" s="209">
        <f t="shared" si="4"/>
        <v>58.947</v>
      </c>
      <c r="AD22" s="150">
        <f>RANK(AC22,AC$12:AC$25,0)</f>
        <v>11</v>
      </c>
      <c r="AE22" s="151"/>
      <c r="AF22" s="151"/>
      <c r="AG22" s="151"/>
      <c r="AH22" s="209">
        <f t="shared" si="5"/>
        <v>60.237</v>
      </c>
      <c r="AI22" s="151"/>
      <c r="AJ22" s="76"/>
      <c r="AK22" s="137"/>
    </row>
    <row r="23" spans="1:37" s="138" customFormat="1" ht="33.75" customHeight="1">
      <c r="A23" s="203">
        <v>12</v>
      </c>
      <c r="B23" s="98">
        <v>287</v>
      </c>
      <c r="C23" s="175">
        <v>0.472222222222222</v>
      </c>
      <c r="D23" s="86" t="s">
        <v>123</v>
      </c>
      <c r="E23" s="100" t="s">
        <v>210</v>
      </c>
      <c r="F23" s="101" t="s">
        <v>242</v>
      </c>
      <c r="G23" s="98" t="s">
        <v>54</v>
      </c>
      <c r="H23" s="99" t="s">
        <v>243</v>
      </c>
      <c r="I23" s="101" t="s">
        <v>244</v>
      </c>
      <c r="J23" s="104" t="s">
        <v>245</v>
      </c>
      <c r="K23" s="99" t="s">
        <v>69</v>
      </c>
      <c r="L23" s="99" t="s">
        <v>59</v>
      </c>
      <c r="M23" s="99" t="s">
        <v>246</v>
      </c>
      <c r="N23" s="99" t="s">
        <v>71</v>
      </c>
      <c r="O23" s="103" t="s">
        <v>247</v>
      </c>
      <c r="P23" s="149">
        <v>228.5</v>
      </c>
      <c r="Q23" s="209">
        <f t="shared" si="0"/>
        <v>60.132</v>
      </c>
      <c r="R23" s="150">
        <f>RANK(Q23,Q$12:Q$25,0)</f>
        <v>11</v>
      </c>
      <c r="S23" s="149">
        <v>225</v>
      </c>
      <c r="T23" s="209">
        <f t="shared" si="1"/>
        <v>59.211</v>
      </c>
      <c r="U23" s="150">
        <f>RANK(T23,T$12:T$25,0)</f>
        <v>12</v>
      </c>
      <c r="V23" s="149">
        <v>230.5</v>
      </c>
      <c r="W23" s="209">
        <f t="shared" si="2"/>
        <v>60.658</v>
      </c>
      <c r="X23" s="150">
        <f>RANK(W23,W$12:W$25,0)</f>
        <v>11</v>
      </c>
      <c r="Y23" s="149">
        <v>227.5</v>
      </c>
      <c r="Z23" s="209">
        <f t="shared" si="3"/>
        <v>59.868</v>
      </c>
      <c r="AA23" s="150">
        <f>RANK(Z23,Z$12:Z$25,0)</f>
        <v>13</v>
      </c>
      <c r="AB23" s="149">
        <v>219</v>
      </c>
      <c r="AC23" s="209">
        <f t="shared" si="4"/>
        <v>57.632</v>
      </c>
      <c r="AD23" s="150">
        <f>RANK(AC23,AC$12:AC$25,0)</f>
        <v>12</v>
      </c>
      <c r="AE23" s="151"/>
      <c r="AF23" s="151"/>
      <c r="AG23" s="151"/>
      <c r="AH23" s="209">
        <f t="shared" si="5"/>
        <v>59.5</v>
      </c>
      <c r="AI23" s="151"/>
      <c r="AJ23" s="76"/>
      <c r="AK23" s="137"/>
    </row>
    <row r="24" spans="1:37" s="138" customFormat="1" ht="33.75" customHeight="1">
      <c r="A24" s="203">
        <v>13</v>
      </c>
      <c r="B24" s="99">
        <v>284</v>
      </c>
      <c r="C24" s="175">
        <v>0.4625</v>
      </c>
      <c r="D24" s="92" t="s">
        <v>94</v>
      </c>
      <c r="E24" s="100" t="s">
        <v>216</v>
      </c>
      <c r="F24" s="101" t="s">
        <v>217</v>
      </c>
      <c r="G24" s="98" t="s">
        <v>54</v>
      </c>
      <c r="H24" s="99" t="s">
        <v>218</v>
      </c>
      <c r="I24" s="101" t="s">
        <v>219</v>
      </c>
      <c r="J24" s="103" t="s">
        <v>220</v>
      </c>
      <c r="K24" s="99" t="s">
        <v>156</v>
      </c>
      <c r="L24" s="99" t="s">
        <v>189</v>
      </c>
      <c r="M24" s="99" t="s">
        <v>221</v>
      </c>
      <c r="N24" s="99" t="s">
        <v>143</v>
      </c>
      <c r="O24" s="103" t="s">
        <v>222</v>
      </c>
      <c r="P24" s="149">
        <v>213.5</v>
      </c>
      <c r="Q24" s="209">
        <f t="shared" si="0"/>
        <v>56.184</v>
      </c>
      <c r="R24" s="150">
        <f>RANK(Q24,Q$12:Q$25,0)</f>
        <v>13</v>
      </c>
      <c r="S24" s="149">
        <v>229.5</v>
      </c>
      <c r="T24" s="209">
        <f t="shared" si="1"/>
        <v>60.395</v>
      </c>
      <c r="U24" s="150">
        <f>RANK(T24,T$12:T$25,0)</f>
        <v>11</v>
      </c>
      <c r="V24" s="149">
        <v>233.5</v>
      </c>
      <c r="W24" s="209">
        <f t="shared" si="2"/>
        <v>61.447</v>
      </c>
      <c r="X24" s="150">
        <f>RANK(W24,W$12:W$25,0)</f>
        <v>10</v>
      </c>
      <c r="Y24" s="149">
        <v>234.5</v>
      </c>
      <c r="Z24" s="209">
        <f t="shared" si="3"/>
        <v>61.711</v>
      </c>
      <c r="AA24" s="150">
        <f>RANK(Z24,Z$12:Z$25,0)</f>
        <v>10</v>
      </c>
      <c r="AB24" s="149">
        <v>213.5</v>
      </c>
      <c r="AC24" s="209">
        <f t="shared" si="4"/>
        <v>56.184</v>
      </c>
      <c r="AD24" s="150">
        <f>RANK(AC24,AC$12:AC$25,0)</f>
        <v>13</v>
      </c>
      <c r="AE24" s="151"/>
      <c r="AF24" s="151"/>
      <c r="AG24" s="151"/>
      <c r="AH24" s="209">
        <f t="shared" si="5"/>
        <v>59.184</v>
      </c>
      <c r="AI24" s="151"/>
      <c r="AJ24" s="76"/>
      <c r="AK24" s="137"/>
    </row>
    <row r="25" spans="1:37" s="138" customFormat="1" ht="33.75" customHeight="1">
      <c r="A25" s="203">
        <v>14</v>
      </c>
      <c r="B25" s="98">
        <v>291</v>
      </c>
      <c r="C25" s="175">
        <v>0.4861111111111111</v>
      </c>
      <c r="D25" s="94" t="s">
        <v>145</v>
      </c>
      <c r="E25" s="100" t="s">
        <v>318</v>
      </c>
      <c r="F25" s="100" t="s">
        <v>368</v>
      </c>
      <c r="G25" s="98" t="s">
        <v>54</v>
      </c>
      <c r="H25" s="99" t="s">
        <v>370</v>
      </c>
      <c r="I25" s="101" t="s">
        <v>369</v>
      </c>
      <c r="J25" s="104" t="s">
        <v>365</v>
      </c>
      <c r="K25" s="99" t="s">
        <v>415</v>
      </c>
      <c r="L25" s="110" t="s">
        <v>366</v>
      </c>
      <c r="M25" s="99" t="s">
        <v>151</v>
      </c>
      <c r="N25" s="99" t="s">
        <v>347</v>
      </c>
      <c r="O25" s="103" t="s">
        <v>367</v>
      </c>
      <c r="P25" s="149">
        <v>213</v>
      </c>
      <c r="Q25" s="209">
        <f t="shared" si="0"/>
        <v>56.053</v>
      </c>
      <c r="R25" s="150">
        <f>RANK(Q25,Q$12:Q$25,0)</f>
        <v>14</v>
      </c>
      <c r="S25" s="149">
        <v>206</v>
      </c>
      <c r="T25" s="209">
        <f t="shared" si="1"/>
        <v>54.211</v>
      </c>
      <c r="U25" s="150">
        <f>RANK(T25,T$12:T$25,0)</f>
        <v>14</v>
      </c>
      <c r="V25" s="149">
        <v>213</v>
      </c>
      <c r="W25" s="209">
        <f t="shared" si="2"/>
        <v>56.053</v>
      </c>
      <c r="X25" s="150">
        <f>RANK(W25,W$12:W$25,0)</f>
        <v>14</v>
      </c>
      <c r="Y25" s="149">
        <v>218</v>
      </c>
      <c r="Z25" s="209">
        <f t="shared" si="3"/>
        <v>57.368</v>
      </c>
      <c r="AA25" s="150">
        <f>RANK(Z25,Z$12:Z$25,0)</f>
        <v>14</v>
      </c>
      <c r="AB25" s="149">
        <v>212.5</v>
      </c>
      <c r="AC25" s="209">
        <f t="shared" si="4"/>
        <v>55.921</v>
      </c>
      <c r="AD25" s="150">
        <f>RANK(AC25,AC$12:AC$25,0)</f>
        <v>14</v>
      </c>
      <c r="AE25" s="151"/>
      <c r="AF25" s="151"/>
      <c r="AG25" s="151"/>
      <c r="AH25" s="209">
        <f t="shared" si="5"/>
        <v>55.921</v>
      </c>
      <c r="AI25" s="205"/>
      <c r="AJ25" s="76"/>
      <c r="AK25" s="137"/>
    </row>
    <row r="26" spans="1:38" s="138" customFormat="1" ht="33.75" customHeight="1">
      <c r="A26" s="203">
        <v>15</v>
      </c>
      <c r="B26" s="99">
        <v>283</v>
      </c>
      <c r="C26" s="175">
        <v>0.538888888888889</v>
      </c>
      <c r="D26" s="86" t="s">
        <v>85</v>
      </c>
      <c r="E26" s="100" t="s">
        <v>210</v>
      </c>
      <c r="F26" s="101" t="s">
        <v>211</v>
      </c>
      <c r="G26" s="98" t="s">
        <v>54</v>
      </c>
      <c r="H26" s="99" t="s">
        <v>212</v>
      </c>
      <c r="I26" s="101" t="s">
        <v>213</v>
      </c>
      <c r="J26" s="103" t="s">
        <v>181</v>
      </c>
      <c r="K26" s="99" t="s">
        <v>58</v>
      </c>
      <c r="L26" s="99" t="s">
        <v>59</v>
      </c>
      <c r="M26" s="99" t="s">
        <v>214</v>
      </c>
      <c r="N26" s="99" t="s">
        <v>143</v>
      </c>
      <c r="O26" s="103" t="s">
        <v>215</v>
      </c>
      <c r="P26" s="245" t="s">
        <v>524</v>
      </c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151"/>
      <c r="AJ26" s="139"/>
      <c r="AK26" s="137"/>
      <c r="AL26" s="14"/>
    </row>
    <row r="27" spans="2:28" s="125" customFormat="1" ht="33.75" customHeight="1">
      <c r="B27" s="152" t="s">
        <v>466</v>
      </c>
      <c r="C27" s="185"/>
      <c r="D27" s="186"/>
      <c r="E27" s="182"/>
      <c r="F27" s="183"/>
      <c r="G27" s="187"/>
      <c r="H27" s="184"/>
      <c r="I27" s="183"/>
      <c r="J27" s="182"/>
      <c r="K27" s="184"/>
      <c r="L27" s="184"/>
      <c r="M27" s="184"/>
      <c r="N27" s="184"/>
      <c r="O27" s="182"/>
      <c r="P27" s="210"/>
      <c r="Q27" s="188"/>
      <c r="R27" s="211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</row>
    <row r="28" spans="1:19" s="138" customFormat="1" ht="19.5" customHeight="1">
      <c r="A28" s="146"/>
      <c r="B28" s="162"/>
      <c r="C28" s="146"/>
      <c r="D28" s="141"/>
      <c r="E28" s="146"/>
      <c r="F28" s="146"/>
      <c r="G28" s="142"/>
      <c r="H28" s="147" t="s">
        <v>358</v>
      </c>
      <c r="J28" s="147"/>
      <c r="K28" s="147"/>
      <c r="L28" s="147"/>
      <c r="M28" s="147"/>
      <c r="N28" s="147"/>
      <c r="O28" s="147"/>
      <c r="R28" s="143"/>
      <c r="S28" s="143"/>
    </row>
    <row r="29" spans="2:37" ht="19.5">
      <c r="B29" s="144"/>
      <c r="C29" s="144"/>
      <c r="D29" s="7"/>
      <c r="E29" s="144"/>
      <c r="F29" s="144"/>
      <c r="G29" s="7"/>
      <c r="H29" s="7"/>
      <c r="I29" s="7"/>
      <c r="J29" s="7"/>
      <c r="K29" s="238"/>
      <c r="L29" s="238"/>
      <c r="M29" s="238"/>
      <c r="N29" s="238"/>
      <c r="O29" s="238"/>
      <c r="R29" s="117"/>
      <c r="S29" s="117"/>
      <c r="AJ29" s="114"/>
      <c r="AK29" s="114"/>
    </row>
    <row r="30" spans="16:33" ht="15">
      <c r="P30" s="165"/>
      <c r="Q30" s="188"/>
      <c r="R30" s="189"/>
      <c r="S30" s="137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spans="16:33" ht="15">
      <c r="P31" s="164"/>
      <c r="Q31" s="165"/>
      <c r="R31" s="166"/>
      <c r="S31" s="164"/>
      <c r="T31" s="165"/>
      <c r="U31" s="166"/>
      <c r="V31" s="164"/>
      <c r="W31" s="165"/>
      <c r="X31" s="166"/>
      <c r="Y31" s="164"/>
      <c r="Z31" s="165"/>
      <c r="AA31" s="166"/>
      <c r="AB31" s="164"/>
      <c r="AC31" s="165"/>
      <c r="AD31" s="166"/>
      <c r="AE31" s="167"/>
      <c r="AF31" s="167"/>
      <c r="AG31" s="167"/>
    </row>
    <row r="32" spans="16:33" ht="15">
      <c r="P32" s="147"/>
      <c r="Q32" s="147"/>
      <c r="R32" s="147"/>
      <c r="S32" s="147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</row>
    <row r="33" ht="12.75">
      <c r="T33" s="114" t="s">
        <v>358</v>
      </c>
    </row>
  </sheetData>
  <sheetProtection/>
  <mergeCells count="38">
    <mergeCell ref="AH10:AH11"/>
    <mergeCell ref="AI10:AI11"/>
    <mergeCell ref="K29:O29"/>
    <mergeCell ref="V10:X10"/>
    <mergeCell ref="Y10:AA10"/>
    <mergeCell ref="AB10:AD10"/>
    <mergeCell ref="AE10:AE11"/>
    <mergeCell ref="AF10:AF11"/>
    <mergeCell ref="AG10:AG11"/>
    <mergeCell ref="L10:L11"/>
    <mergeCell ref="O10:O11"/>
    <mergeCell ref="P10:R10"/>
    <mergeCell ref="S10:U10"/>
    <mergeCell ref="F10:F11"/>
    <mergeCell ref="G10:G11"/>
    <mergeCell ref="H10:H11"/>
    <mergeCell ref="I10:I11"/>
    <mergeCell ref="J10:J11"/>
    <mergeCell ref="A1:AI1"/>
    <mergeCell ref="A2:AI2"/>
    <mergeCell ref="A4:AI4"/>
    <mergeCell ref="A5:AI5"/>
    <mergeCell ref="G6:L6"/>
    <mergeCell ref="K10:K11"/>
    <mergeCell ref="G7:L7"/>
    <mergeCell ref="M7:R7"/>
    <mergeCell ref="G8:L8"/>
    <mergeCell ref="M8:R8"/>
    <mergeCell ref="M6:R6"/>
    <mergeCell ref="P26:AH26"/>
    <mergeCell ref="A10:A11"/>
    <mergeCell ref="B10:B11"/>
    <mergeCell ref="C10:C11"/>
    <mergeCell ref="D10:D11"/>
    <mergeCell ref="E10:E11"/>
    <mergeCell ref="AH9:AI9"/>
    <mergeCell ref="M10:M11"/>
    <mergeCell ref="N10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4"/>
  <sheetViews>
    <sheetView view="pageBreakPreview" zoomScale="75" zoomScaleNormal="75" zoomScaleSheetLayoutView="75" zoomScalePageLayoutView="0" workbookViewId="0" topLeftCell="A1">
      <selection activeCell="F7" sqref="F7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3.12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625" style="114" customWidth="1"/>
    <col min="17" max="17" width="8.875" style="114" customWidth="1"/>
    <col min="18" max="18" width="3.75390625" style="114" customWidth="1"/>
    <col min="19" max="19" width="7.00390625" style="114" customWidth="1"/>
    <col min="20" max="20" width="9.375" style="114" customWidth="1"/>
    <col min="21" max="21" width="3.875" style="114" customWidth="1"/>
    <col min="22" max="22" width="7.25390625" style="114" customWidth="1"/>
    <col min="23" max="23" width="8.875" style="114" customWidth="1"/>
    <col min="24" max="24" width="3.75390625" style="114" customWidth="1"/>
    <col min="25" max="26" width="2.875" style="114" customWidth="1"/>
    <col min="27" max="27" width="6.25390625" style="114" customWidth="1"/>
    <col min="28" max="28" width="7.75390625" style="114" customWidth="1"/>
    <col min="29" max="29" width="11.875" style="114" customWidth="1"/>
    <col min="30" max="30" width="7.375" style="114" hidden="1" customWidth="1"/>
    <col min="31" max="31" width="28.25390625" style="117" customWidth="1"/>
    <col min="32" max="32" width="11.00390625" style="117" customWidth="1"/>
    <col min="33" max="16384" width="9.125" style="114" customWidth="1"/>
  </cols>
  <sheetData>
    <row r="1" spans="1:46" ht="29.25" customHeight="1">
      <c r="A1" s="248" t="s">
        <v>248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112"/>
      <c r="AF1" s="112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</row>
    <row r="2" spans="1:46" ht="39" customHeight="1">
      <c r="A2" s="256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112"/>
      <c r="AF2" s="112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</row>
    <row r="3" spans="1:46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12"/>
      <c r="AF3" s="112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</row>
    <row r="4" spans="1:32" s="116" customFormat="1" ht="24" customHeight="1">
      <c r="A4" s="255" t="s">
        <v>532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115"/>
      <c r="AF4" s="115"/>
    </row>
    <row r="5" spans="1:30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4:32" ht="15" customHeight="1">
      <c r="D6" s="118"/>
      <c r="H6" s="229"/>
      <c r="I6" s="119" t="s">
        <v>451</v>
      </c>
      <c r="J6" s="253" t="s">
        <v>528</v>
      </c>
      <c r="K6" s="253"/>
      <c r="L6" s="253"/>
      <c r="M6" s="230"/>
      <c r="N6" s="230"/>
      <c r="AF6" s="123"/>
    </row>
    <row r="7" spans="1:32" s="125" customFormat="1" ht="20.25" customHeight="1">
      <c r="A7" s="124"/>
      <c r="D7" s="118"/>
      <c r="F7" s="118"/>
      <c r="H7" s="229"/>
      <c r="I7" s="229"/>
      <c r="J7" s="253" t="s">
        <v>529</v>
      </c>
      <c r="K7" s="253"/>
      <c r="L7" s="253"/>
      <c r="M7" s="253"/>
      <c r="N7" s="253"/>
      <c r="O7" s="127"/>
      <c r="P7" s="127"/>
      <c r="Q7" s="127"/>
      <c r="R7" s="127"/>
      <c r="S7" s="127"/>
      <c r="V7" s="127"/>
      <c r="W7" s="127"/>
      <c r="X7" s="127"/>
      <c r="AE7" s="129"/>
      <c r="AF7" s="123"/>
    </row>
    <row r="8" spans="8:32" s="125" customFormat="1" ht="20.25" customHeight="1">
      <c r="H8" s="229"/>
      <c r="I8" s="229"/>
      <c r="J8" s="253" t="s">
        <v>530</v>
      </c>
      <c r="K8" s="253"/>
      <c r="L8" s="253"/>
      <c r="M8" s="231"/>
      <c r="N8" s="127"/>
      <c r="O8" s="127"/>
      <c r="P8" s="127"/>
      <c r="Q8" s="127"/>
      <c r="R8" s="127"/>
      <c r="S8" s="127"/>
      <c r="V8" s="127"/>
      <c r="W8" s="127"/>
      <c r="X8" s="127"/>
      <c r="AE8" s="117"/>
      <c r="AF8" s="123"/>
    </row>
    <row r="9" spans="7:32" s="125" customFormat="1" ht="20.25" customHeight="1">
      <c r="G9" s="200"/>
      <c r="H9" s="201"/>
      <c r="I9" s="201"/>
      <c r="J9" s="201"/>
      <c r="K9" s="201"/>
      <c r="L9" s="126"/>
      <c r="N9" s="127"/>
      <c r="O9" s="127"/>
      <c r="P9" s="127"/>
      <c r="Q9" s="127"/>
      <c r="R9" s="127"/>
      <c r="S9" s="127"/>
      <c r="V9" s="127"/>
      <c r="W9" s="127"/>
      <c r="X9" s="127"/>
      <c r="AE9" s="129"/>
      <c r="AF9" s="123"/>
    </row>
    <row r="10" spans="1:32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77"/>
      <c r="P10" s="133"/>
      <c r="Q10" s="133"/>
      <c r="R10" s="133"/>
      <c r="S10" s="133"/>
      <c r="T10" s="133"/>
      <c r="V10" s="133"/>
      <c r="W10" s="133"/>
      <c r="X10" s="133"/>
      <c r="Y10" s="145"/>
      <c r="Z10" s="145"/>
      <c r="AA10" s="145"/>
      <c r="AC10" s="161" t="s">
        <v>531</v>
      </c>
      <c r="AE10" s="8"/>
      <c r="AF10" s="123"/>
    </row>
    <row r="11" spans="1:32" ht="24.75" customHeight="1">
      <c r="A11" s="242" t="s">
        <v>465</v>
      </c>
      <c r="B11" s="242" t="s">
        <v>35</v>
      </c>
      <c r="C11" s="241" t="s">
        <v>510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39" t="s">
        <v>454</v>
      </c>
      <c r="Q11" s="239"/>
      <c r="R11" s="239"/>
      <c r="S11" s="241" t="s">
        <v>455</v>
      </c>
      <c r="T11" s="241"/>
      <c r="U11" s="241"/>
      <c r="V11" s="239" t="s">
        <v>457</v>
      </c>
      <c r="W11" s="239"/>
      <c r="X11" s="239"/>
      <c r="Y11" s="237" t="s">
        <v>458</v>
      </c>
      <c r="Z11" s="237" t="s">
        <v>459</v>
      </c>
      <c r="AA11" s="237" t="s">
        <v>460</v>
      </c>
      <c r="AB11" s="236" t="s">
        <v>461</v>
      </c>
      <c r="AC11" s="236" t="s">
        <v>462</v>
      </c>
      <c r="AD11" s="237" t="s">
        <v>468</v>
      </c>
      <c r="AF11" s="123"/>
    </row>
    <row r="12" spans="1:32" ht="48" customHeight="1">
      <c r="A12" s="242"/>
      <c r="B12" s="242"/>
      <c r="C12" s="241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463</v>
      </c>
      <c r="Q12" s="5" t="s">
        <v>464</v>
      </c>
      <c r="R12" s="6" t="s">
        <v>465</v>
      </c>
      <c r="S12" s="5" t="s">
        <v>463</v>
      </c>
      <c r="T12" s="5" t="s">
        <v>464</v>
      </c>
      <c r="U12" s="6" t="s">
        <v>465</v>
      </c>
      <c r="V12" s="5" t="s">
        <v>463</v>
      </c>
      <c r="W12" s="5" t="s">
        <v>464</v>
      </c>
      <c r="X12" s="6" t="s">
        <v>465</v>
      </c>
      <c r="Y12" s="237"/>
      <c r="Z12" s="237"/>
      <c r="AA12" s="237"/>
      <c r="AB12" s="236"/>
      <c r="AC12" s="236"/>
      <c r="AD12" s="237"/>
      <c r="AF12" s="123"/>
    </row>
    <row r="13" spans="1:32" s="138" customFormat="1" ht="33.75" customHeight="1">
      <c r="A13" s="148">
        <v>1</v>
      </c>
      <c r="B13" s="86">
        <v>185</v>
      </c>
      <c r="C13" s="175">
        <v>0.3875</v>
      </c>
      <c r="D13" s="94" t="s">
        <v>104</v>
      </c>
      <c r="E13" s="85" t="s">
        <v>282</v>
      </c>
      <c r="F13" s="87" t="s">
        <v>283</v>
      </c>
      <c r="G13" s="83" t="s">
        <v>54</v>
      </c>
      <c r="H13" s="86" t="s">
        <v>281</v>
      </c>
      <c r="I13" s="87" t="s">
        <v>284</v>
      </c>
      <c r="J13" s="89" t="s">
        <v>275</v>
      </c>
      <c r="K13" s="86" t="s">
        <v>261</v>
      </c>
      <c r="L13" s="86" t="s">
        <v>120</v>
      </c>
      <c r="M13" s="86" t="s">
        <v>101</v>
      </c>
      <c r="N13" s="86" t="s">
        <v>143</v>
      </c>
      <c r="O13" s="89" t="s">
        <v>276</v>
      </c>
      <c r="P13" s="149">
        <v>220</v>
      </c>
      <c r="Q13" s="209">
        <f aca="true" t="shared" si="0" ref="Q13:Q22">ROUND(P13/3.2-IF($Y13=1,0.5,IF($Y13=2,1.5,0)),3)</f>
        <v>68.75</v>
      </c>
      <c r="R13" s="150">
        <f aca="true" t="shared" si="1" ref="R13:R22">RANK(Q13,Q$13:Q$22,0)</f>
        <v>1</v>
      </c>
      <c r="S13" s="149">
        <v>220</v>
      </c>
      <c r="T13" s="209">
        <f aca="true" t="shared" si="2" ref="T13:T22">ROUND(S13/3.2-IF($Y13=1,0.5,IF($Y13=2,1.5,0)),3)</f>
        <v>68.75</v>
      </c>
      <c r="U13" s="150">
        <f aca="true" t="shared" si="3" ref="U13:U22">RANK(T13,T$13:T$22,0)</f>
        <v>1</v>
      </c>
      <c r="V13" s="149">
        <v>228.5</v>
      </c>
      <c r="W13" s="209">
        <f aca="true" t="shared" si="4" ref="W13:W22">ROUND(V13/3.2-IF($Y13=1,0.5,IF($Y13=2,1.5,0)),3)</f>
        <v>71.406</v>
      </c>
      <c r="X13" s="150">
        <f aca="true" t="shared" si="5" ref="X13:X22">RANK(W13,W$13:W$22,0)</f>
        <v>1</v>
      </c>
      <c r="Y13" s="151"/>
      <c r="Z13" s="151"/>
      <c r="AA13" s="151"/>
      <c r="AB13" s="214">
        <f aca="true" t="shared" si="6" ref="AB13:AB22">(P13+S13+V13)/3</f>
        <v>222.83333333333334</v>
      </c>
      <c r="AC13" s="209">
        <f aca="true" t="shared" si="7" ref="AC13:AC22">ROUND(((Q13+T13+W13)/3)-((Z13*2)/3.2),3)</f>
        <v>69.635</v>
      </c>
      <c r="AD13" s="151"/>
      <c r="AE13" s="76"/>
      <c r="AF13" s="137"/>
    </row>
    <row r="14" spans="1:33" s="138" customFormat="1" ht="33.75" customHeight="1">
      <c r="A14" s="148">
        <v>2</v>
      </c>
      <c r="B14" s="86">
        <v>189</v>
      </c>
      <c r="C14" s="175">
        <v>0.41875</v>
      </c>
      <c r="D14" s="92" t="s">
        <v>134</v>
      </c>
      <c r="E14" s="85" t="s">
        <v>307</v>
      </c>
      <c r="F14" s="87" t="s">
        <v>309</v>
      </c>
      <c r="G14" s="83" t="s">
        <v>54</v>
      </c>
      <c r="H14" s="86" t="s">
        <v>310</v>
      </c>
      <c r="I14" s="87" t="s">
        <v>308</v>
      </c>
      <c r="J14" s="89" t="s">
        <v>302</v>
      </c>
      <c r="K14" s="86" t="s">
        <v>303</v>
      </c>
      <c r="L14" s="86" t="s">
        <v>274</v>
      </c>
      <c r="M14" s="86" t="s">
        <v>121</v>
      </c>
      <c r="N14" s="86" t="s">
        <v>158</v>
      </c>
      <c r="O14" s="89" t="s">
        <v>304</v>
      </c>
      <c r="P14" s="149">
        <v>208.5</v>
      </c>
      <c r="Q14" s="209">
        <f t="shared" si="0"/>
        <v>65.156</v>
      </c>
      <c r="R14" s="150">
        <f t="shared" si="1"/>
        <v>3</v>
      </c>
      <c r="S14" s="149">
        <v>217</v>
      </c>
      <c r="T14" s="209">
        <f t="shared" si="2"/>
        <v>67.813</v>
      </c>
      <c r="U14" s="150">
        <f t="shared" si="3"/>
        <v>3</v>
      </c>
      <c r="V14" s="149">
        <v>228</v>
      </c>
      <c r="W14" s="209">
        <f t="shared" si="4"/>
        <v>71.25</v>
      </c>
      <c r="X14" s="150">
        <f t="shared" si="5"/>
        <v>2</v>
      </c>
      <c r="Y14" s="151"/>
      <c r="Z14" s="151"/>
      <c r="AA14" s="151"/>
      <c r="AB14" s="214">
        <f t="shared" si="6"/>
        <v>217.83333333333334</v>
      </c>
      <c r="AC14" s="209">
        <f t="shared" si="7"/>
        <v>68.073</v>
      </c>
      <c r="AD14" s="151"/>
      <c r="AE14" s="139"/>
      <c r="AF14" s="137"/>
      <c r="AG14" s="14"/>
    </row>
    <row r="15" spans="1:33" s="138" customFormat="1" ht="33.75" customHeight="1">
      <c r="A15" s="148">
        <v>3</v>
      </c>
      <c r="B15" s="83">
        <v>180</v>
      </c>
      <c r="C15" s="176">
        <v>0.383333333333333</v>
      </c>
      <c r="D15" s="84" t="s">
        <v>51</v>
      </c>
      <c r="E15" s="85" t="s">
        <v>249</v>
      </c>
      <c r="F15" s="85" t="s">
        <v>6</v>
      </c>
      <c r="G15" s="83" t="s">
        <v>250</v>
      </c>
      <c r="H15" s="86" t="s">
        <v>251</v>
      </c>
      <c r="I15" s="87" t="s">
        <v>252</v>
      </c>
      <c r="J15" s="88" t="s">
        <v>253</v>
      </c>
      <c r="K15" s="86" t="s">
        <v>254</v>
      </c>
      <c r="L15" s="86" t="s">
        <v>274</v>
      </c>
      <c r="M15" s="86" t="s">
        <v>255</v>
      </c>
      <c r="N15" s="86" t="s">
        <v>81</v>
      </c>
      <c r="O15" s="89" t="s">
        <v>256</v>
      </c>
      <c r="P15" s="149">
        <v>212</v>
      </c>
      <c r="Q15" s="209">
        <f t="shared" si="0"/>
        <v>66.25</v>
      </c>
      <c r="R15" s="150">
        <f t="shared" si="1"/>
        <v>2</v>
      </c>
      <c r="S15" s="149">
        <v>220</v>
      </c>
      <c r="T15" s="209">
        <f t="shared" si="2"/>
        <v>68.75</v>
      </c>
      <c r="U15" s="150">
        <f t="shared" si="3"/>
        <v>1</v>
      </c>
      <c r="V15" s="149">
        <v>212</v>
      </c>
      <c r="W15" s="209">
        <f t="shared" si="4"/>
        <v>66.25</v>
      </c>
      <c r="X15" s="150">
        <f t="shared" si="5"/>
        <v>4</v>
      </c>
      <c r="Y15" s="151"/>
      <c r="Z15" s="151"/>
      <c r="AA15" s="151"/>
      <c r="AB15" s="214">
        <f t="shared" si="6"/>
        <v>214.66666666666666</v>
      </c>
      <c r="AC15" s="209">
        <f t="shared" si="7"/>
        <v>67.083</v>
      </c>
      <c r="AD15" s="151"/>
      <c r="AE15" s="139"/>
      <c r="AF15" s="137"/>
      <c r="AG15" s="14"/>
    </row>
    <row r="16" spans="1:33" s="138" customFormat="1" ht="33.75" customHeight="1">
      <c r="A16" s="148">
        <v>4</v>
      </c>
      <c r="B16" s="86">
        <v>183</v>
      </c>
      <c r="C16" s="175">
        <v>0.41041666666666665</v>
      </c>
      <c r="D16" s="86" t="s">
        <v>85</v>
      </c>
      <c r="E16" s="85" t="s">
        <v>16</v>
      </c>
      <c r="F16" s="87" t="s">
        <v>17</v>
      </c>
      <c r="G16" s="83" t="s">
        <v>54</v>
      </c>
      <c r="H16" s="86" t="s">
        <v>19</v>
      </c>
      <c r="I16" s="87" t="s">
        <v>545</v>
      </c>
      <c r="J16" s="89" t="s">
        <v>20</v>
      </c>
      <c r="K16" s="86" t="s">
        <v>21</v>
      </c>
      <c r="L16" s="86" t="s">
        <v>59</v>
      </c>
      <c r="M16" s="86" t="s">
        <v>101</v>
      </c>
      <c r="N16" s="86" t="s">
        <v>81</v>
      </c>
      <c r="O16" s="89" t="s">
        <v>22</v>
      </c>
      <c r="P16" s="149">
        <v>206</v>
      </c>
      <c r="Q16" s="209">
        <f t="shared" si="0"/>
        <v>64.375</v>
      </c>
      <c r="R16" s="150">
        <f t="shared" si="1"/>
        <v>4</v>
      </c>
      <c r="S16" s="149">
        <v>213.5</v>
      </c>
      <c r="T16" s="209">
        <f t="shared" si="2"/>
        <v>66.719</v>
      </c>
      <c r="U16" s="150">
        <f t="shared" si="3"/>
        <v>4</v>
      </c>
      <c r="V16" s="149">
        <v>220</v>
      </c>
      <c r="W16" s="209">
        <f t="shared" si="4"/>
        <v>68.75</v>
      </c>
      <c r="X16" s="150">
        <f t="shared" si="5"/>
        <v>3</v>
      </c>
      <c r="Y16" s="151"/>
      <c r="Z16" s="151"/>
      <c r="AA16" s="151"/>
      <c r="AB16" s="214">
        <f t="shared" si="6"/>
        <v>213.16666666666666</v>
      </c>
      <c r="AC16" s="209">
        <f t="shared" si="7"/>
        <v>66.615</v>
      </c>
      <c r="AD16" s="151"/>
      <c r="AE16" s="139"/>
      <c r="AF16" s="137"/>
      <c r="AG16" s="14"/>
    </row>
    <row r="17" spans="1:32" s="138" customFormat="1" ht="33.75" customHeight="1">
      <c r="A17" s="148">
        <v>5</v>
      </c>
      <c r="B17" s="86">
        <v>187</v>
      </c>
      <c r="C17" s="176">
        <v>0.375</v>
      </c>
      <c r="D17" s="86" t="s">
        <v>123</v>
      </c>
      <c r="E17" s="85" t="s">
        <v>297</v>
      </c>
      <c r="F17" s="87" t="s">
        <v>298</v>
      </c>
      <c r="G17" s="83" t="s">
        <v>54</v>
      </c>
      <c r="H17" s="92" t="s">
        <v>300</v>
      </c>
      <c r="I17" s="87" t="s">
        <v>299</v>
      </c>
      <c r="J17" s="89" t="s">
        <v>292</v>
      </c>
      <c r="K17" s="86" t="s">
        <v>293</v>
      </c>
      <c r="L17" s="86" t="s">
        <v>141</v>
      </c>
      <c r="M17" s="86" t="s">
        <v>294</v>
      </c>
      <c r="N17" s="86" t="s">
        <v>158</v>
      </c>
      <c r="O17" s="89" t="s">
        <v>295</v>
      </c>
      <c r="P17" s="149">
        <v>198</v>
      </c>
      <c r="Q17" s="209">
        <f t="shared" si="0"/>
        <v>61.875</v>
      </c>
      <c r="R17" s="150">
        <f t="shared" si="1"/>
        <v>5</v>
      </c>
      <c r="S17" s="149">
        <v>207</v>
      </c>
      <c r="T17" s="209">
        <f t="shared" si="2"/>
        <v>64.688</v>
      </c>
      <c r="U17" s="150">
        <f t="shared" si="3"/>
        <v>5</v>
      </c>
      <c r="V17" s="149">
        <v>200</v>
      </c>
      <c r="W17" s="209">
        <f t="shared" si="4"/>
        <v>62.5</v>
      </c>
      <c r="X17" s="150">
        <f t="shared" si="5"/>
        <v>5</v>
      </c>
      <c r="Y17" s="151"/>
      <c r="Z17" s="151"/>
      <c r="AA17" s="151"/>
      <c r="AB17" s="214">
        <f t="shared" si="6"/>
        <v>201.66666666666666</v>
      </c>
      <c r="AC17" s="209">
        <f t="shared" si="7"/>
        <v>63.021</v>
      </c>
      <c r="AD17" s="151"/>
      <c r="AE17" s="76"/>
      <c r="AF17" s="137"/>
    </row>
    <row r="18" spans="1:33" s="138" customFormat="1" ht="33.75" customHeight="1">
      <c r="A18" s="148">
        <v>6</v>
      </c>
      <c r="B18" s="99">
        <v>190</v>
      </c>
      <c r="C18" s="176">
        <v>0.391666666666667</v>
      </c>
      <c r="D18" s="94" t="s">
        <v>145</v>
      </c>
      <c r="E18" s="103" t="s">
        <v>377</v>
      </c>
      <c r="F18" s="104" t="s">
        <v>378</v>
      </c>
      <c r="G18" s="98" t="s">
        <v>54</v>
      </c>
      <c r="H18" s="99" t="s">
        <v>380</v>
      </c>
      <c r="I18" s="104" t="s">
        <v>379</v>
      </c>
      <c r="J18" s="102" t="s">
        <v>371</v>
      </c>
      <c r="K18" s="99" t="s">
        <v>69</v>
      </c>
      <c r="L18" s="99" t="s">
        <v>372</v>
      </c>
      <c r="M18" s="99" t="s">
        <v>373</v>
      </c>
      <c r="N18" s="99" t="s">
        <v>374</v>
      </c>
      <c r="O18" s="103" t="s">
        <v>375</v>
      </c>
      <c r="P18" s="149">
        <v>192</v>
      </c>
      <c r="Q18" s="209">
        <f t="shared" si="0"/>
        <v>60</v>
      </c>
      <c r="R18" s="150">
        <f t="shared" si="1"/>
        <v>6</v>
      </c>
      <c r="S18" s="149">
        <v>191</v>
      </c>
      <c r="T18" s="209">
        <f t="shared" si="2"/>
        <v>59.688</v>
      </c>
      <c r="U18" s="150">
        <f t="shared" si="3"/>
        <v>6</v>
      </c>
      <c r="V18" s="149">
        <v>177.5</v>
      </c>
      <c r="W18" s="209">
        <f t="shared" si="4"/>
        <v>55.469</v>
      </c>
      <c r="X18" s="150">
        <f t="shared" si="5"/>
        <v>7</v>
      </c>
      <c r="Y18" s="151"/>
      <c r="Z18" s="151"/>
      <c r="AA18" s="151"/>
      <c r="AB18" s="214">
        <f t="shared" si="6"/>
        <v>186.83333333333334</v>
      </c>
      <c r="AC18" s="209">
        <f t="shared" si="7"/>
        <v>58.386</v>
      </c>
      <c r="AD18" s="151"/>
      <c r="AE18" s="139"/>
      <c r="AF18" s="137"/>
      <c r="AG18" s="14"/>
    </row>
    <row r="19" spans="1:32" s="138" customFormat="1" ht="33.75" customHeight="1">
      <c r="A19" s="148">
        <v>7</v>
      </c>
      <c r="B19" s="86">
        <v>181</v>
      </c>
      <c r="C19" s="175">
        <v>0.395833333333333</v>
      </c>
      <c r="D19" s="86" t="s">
        <v>63</v>
      </c>
      <c r="E19" s="85" t="s">
        <v>1</v>
      </c>
      <c r="F19" s="87" t="s">
        <v>2</v>
      </c>
      <c r="G19" s="83" t="s">
        <v>54</v>
      </c>
      <c r="H19" s="92" t="s">
        <v>0</v>
      </c>
      <c r="I19" s="87" t="s">
        <v>3</v>
      </c>
      <c r="J19" s="89" t="s">
        <v>278</v>
      </c>
      <c r="K19" s="86" t="s">
        <v>110</v>
      </c>
      <c r="L19" s="86" t="s">
        <v>100</v>
      </c>
      <c r="M19" s="86" t="s">
        <v>273</v>
      </c>
      <c r="N19" s="86" t="s">
        <v>158</v>
      </c>
      <c r="O19" s="89" t="s">
        <v>279</v>
      </c>
      <c r="P19" s="149">
        <v>189</v>
      </c>
      <c r="Q19" s="209">
        <f t="shared" si="0"/>
        <v>59.063</v>
      </c>
      <c r="R19" s="150">
        <f t="shared" si="1"/>
        <v>7</v>
      </c>
      <c r="S19" s="149">
        <v>180</v>
      </c>
      <c r="T19" s="209">
        <f t="shared" si="2"/>
        <v>56.25</v>
      </c>
      <c r="U19" s="150">
        <f t="shared" si="3"/>
        <v>8</v>
      </c>
      <c r="V19" s="149">
        <v>183.5</v>
      </c>
      <c r="W19" s="209">
        <f t="shared" si="4"/>
        <v>57.344</v>
      </c>
      <c r="X19" s="150">
        <f t="shared" si="5"/>
        <v>6</v>
      </c>
      <c r="Y19" s="151"/>
      <c r="Z19" s="151"/>
      <c r="AA19" s="151"/>
      <c r="AB19" s="214">
        <f t="shared" si="6"/>
        <v>184.16666666666666</v>
      </c>
      <c r="AC19" s="209">
        <f t="shared" si="7"/>
        <v>57.552</v>
      </c>
      <c r="AD19" s="151"/>
      <c r="AE19" s="76"/>
      <c r="AF19" s="137"/>
    </row>
    <row r="20" spans="1:33" s="138" customFormat="1" ht="33.75" customHeight="1">
      <c r="A20" s="148">
        <v>8</v>
      </c>
      <c r="B20" s="86">
        <v>184</v>
      </c>
      <c r="C20" s="175">
        <v>0.40625</v>
      </c>
      <c r="D20" s="92" t="s">
        <v>94</v>
      </c>
      <c r="E20" s="85" t="s">
        <v>24</v>
      </c>
      <c r="F20" s="87" t="s">
        <v>26</v>
      </c>
      <c r="G20" s="83" t="s">
        <v>54</v>
      </c>
      <c r="H20" s="86" t="s">
        <v>23</v>
      </c>
      <c r="I20" s="87" t="s">
        <v>25</v>
      </c>
      <c r="J20" s="88" t="s">
        <v>265</v>
      </c>
      <c r="K20" s="86" t="s">
        <v>266</v>
      </c>
      <c r="L20" s="86" t="s">
        <v>59</v>
      </c>
      <c r="M20" s="86" t="s">
        <v>130</v>
      </c>
      <c r="N20" s="86" t="s">
        <v>71</v>
      </c>
      <c r="O20" s="89" t="s">
        <v>267</v>
      </c>
      <c r="P20" s="149">
        <v>177</v>
      </c>
      <c r="Q20" s="209">
        <f t="shared" si="0"/>
        <v>55.313</v>
      </c>
      <c r="R20" s="150">
        <f t="shared" si="1"/>
        <v>8</v>
      </c>
      <c r="S20" s="149">
        <v>181.5</v>
      </c>
      <c r="T20" s="209">
        <f t="shared" si="2"/>
        <v>56.719</v>
      </c>
      <c r="U20" s="150">
        <f t="shared" si="3"/>
        <v>7</v>
      </c>
      <c r="V20" s="149">
        <v>177</v>
      </c>
      <c r="W20" s="209">
        <f t="shared" si="4"/>
        <v>55.313</v>
      </c>
      <c r="X20" s="150">
        <f t="shared" si="5"/>
        <v>8</v>
      </c>
      <c r="Y20" s="151"/>
      <c r="Z20" s="151"/>
      <c r="AA20" s="151"/>
      <c r="AB20" s="214">
        <f t="shared" si="6"/>
        <v>178.5</v>
      </c>
      <c r="AC20" s="209">
        <f t="shared" si="7"/>
        <v>55.782</v>
      </c>
      <c r="AD20" s="151"/>
      <c r="AE20" s="139"/>
      <c r="AF20" s="137"/>
      <c r="AG20" s="14"/>
    </row>
    <row r="21" spans="1:32" s="138" customFormat="1" ht="33.75" customHeight="1">
      <c r="A21" s="148">
        <v>9</v>
      </c>
      <c r="B21" s="86">
        <v>182</v>
      </c>
      <c r="C21" s="175">
        <v>0.43125</v>
      </c>
      <c r="D21" s="86" t="s">
        <v>73</v>
      </c>
      <c r="E21" s="85" t="s">
        <v>4</v>
      </c>
      <c r="F21" s="87" t="s">
        <v>5</v>
      </c>
      <c r="G21" s="83" t="s">
        <v>54</v>
      </c>
      <c r="H21" s="92" t="s">
        <v>7</v>
      </c>
      <c r="I21" s="87" t="s">
        <v>8</v>
      </c>
      <c r="J21" s="95" t="s">
        <v>9</v>
      </c>
      <c r="K21" s="86" t="s">
        <v>10</v>
      </c>
      <c r="L21" s="86" t="s">
        <v>59</v>
      </c>
      <c r="M21" s="86" t="s">
        <v>246</v>
      </c>
      <c r="N21" s="86" t="s">
        <v>81</v>
      </c>
      <c r="O21" s="89" t="s">
        <v>11</v>
      </c>
      <c r="P21" s="149">
        <v>171</v>
      </c>
      <c r="Q21" s="209">
        <f t="shared" si="0"/>
        <v>53.438</v>
      </c>
      <c r="R21" s="150">
        <f t="shared" si="1"/>
        <v>9</v>
      </c>
      <c r="S21" s="149">
        <v>175</v>
      </c>
      <c r="T21" s="209">
        <f t="shared" si="2"/>
        <v>54.688</v>
      </c>
      <c r="U21" s="150">
        <f t="shared" si="3"/>
        <v>9</v>
      </c>
      <c r="V21" s="149">
        <v>168.5</v>
      </c>
      <c r="W21" s="209">
        <f t="shared" si="4"/>
        <v>52.656</v>
      </c>
      <c r="X21" s="150">
        <f t="shared" si="5"/>
        <v>9</v>
      </c>
      <c r="Y21" s="151"/>
      <c r="Z21" s="151"/>
      <c r="AA21" s="151"/>
      <c r="AB21" s="214">
        <f t="shared" si="6"/>
        <v>171.5</v>
      </c>
      <c r="AC21" s="209">
        <f t="shared" si="7"/>
        <v>53.594</v>
      </c>
      <c r="AD21" s="151"/>
      <c r="AE21" s="139"/>
      <c r="AF21" s="137"/>
    </row>
    <row r="22" spans="1:32" s="138" customFormat="1" ht="33.75" customHeight="1">
      <c r="A22" s="148">
        <v>10</v>
      </c>
      <c r="B22" s="86">
        <v>186</v>
      </c>
      <c r="C22" s="175">
        <v>0.37916666666666665</v>
      </c>
      <c r="D22" s="86" t="s">
        <v>113</v>
      </c>
      <c r="E22" s="85" t="s">
        <v>288</v>
      </c>
      <c r="F22" s="87" t="s">
        <v>290</v>
      </c>
      <c r="G22" s="83" t="s">
        <v>54</v>
      </c>
      <c r="H22" s="92" t="s">
        <v>287</v>
      </c>
      <c r="I22" s="87" t="s">
        <v>289</v>
      </c>
      <c r="J22" s="89" t="s">
        <v>285</v>
      </c>
      <c r="K22" s="86" t="s">
        <v>286</v>
      </c>
      <c r="L22" s="86" t="s">
        <v>59</v>
      </c>
      <c r="M22" s="86" t="s">
        <v>255</v>
      </c>
      <c r="N22" s="86" t="s">
        <v>71</v>
      </c>
      <c r="O22" s="89" t="s">
        <v>291</v>
      </c>
      <c r="P22" s="149">
        <v>145</v>
      </c>
      <c r="Q22" s="209">
        <f t="shared" si="0"/>
        <v>45.313</v>
      </c>
      <c r="R22" s="150">
        <f t="shared" si="1"/>
        <v>10</v>
      </c>
      <c r="S22" s="149">
        <v>162.5</v>
      </c>
      <c r="T22" s="209">
        <f t="shared" si="2"/>
        <v>50.781</v>
      </c>
      <c r="U22" s="150">
        <f t="shared" si="3"/>
        <v>10</v>
      </c>
      <c r="V22" s="149">
        <v>142</v>
      </c>
      <c r="W22" s="209">
        <f t="shared" si="4"/>
        <v>44.375</v>
      </c>
      <c r="X22" s="150">
        <f t="shared" si="5"/>
        <v>10</v>
      </c>
      <c r="Y22" s="151"/>
      <c r="Z22" s="151"/>
      <c r="AA22" s="151"/>
      <c r="AB22" s="214">
        <f t="shared" si="6"/>
        <v>149.83333333333334</v>
      </c>
      <c r="AC22" s="209">
        <f t="shared" si="7"/>
        <v>46.823</v>
      </c>
      <c r="AD22" s="151"/>
      <c r="AE22" s="76"/>
      <c r="AF22" s="137"/>
    </row>
    <row r="23" spans="1:16" s="125" customFormat="1" ht="33.75" customHeight="1">
      <c r="A23" s="152" t="s">
        <v>466</v>
      </c>
      <c r="B23" s="184"/>
      <c r="C23" s="185" t="s">
        <v>517</v>
      </c>
      <c r="D23" s="186"/>
      <c r="E23" s="182"/>
      <c r="F23" s="183"/>
      <c r="G23" s="187"/>
      <c r="H23" s="184"/>
      <c r="I23" s="183"/>
      <c r="J23" s="182"/>
      <c r="K23" s="184"/>
      <c r="L23" s="184"/>
      <c r="M23" s="184"/>
      <c r="N23" s="184"/>
      <c r="O23" s="182"/>
      <c r="P23" s="137"/>
    </row>
    <row r="24" spans="2:15" ht="19.5">
      <c r="B24" s="144"/>
      <c r="C24" s="144"/>
      <c r="D24" s="7"/>
      <c r="E24" s="144"/>
      <c r="F24" s="144"/>
      <c r="G24" s="7"/>
      <c r="H24" s="7"/>
      <c r="I24" s="7"/>
      <c r="J24" s="7"/>
      <c r="K24" s="238"/>
      <c r="L24" s="238"/>
      <c r="M24" s="238"/>
      <c r="N24" s="238"/>
      <c r="O24" s="238"/>
    </row>
  </sheetData>
  <sheetProtection/>
  <mergeCells count="32">
    <mergeCell ref="J6:L6"/>
    <mergeCell ref="J8:L8"/>
    <mergeCell ref="J7:N7"/>
    <mergeCell ref="A1:AD1"/>
    <mergeCell ref="A2:AD2"/>
    <mergeCell ref="A4:AD4"/>
    <mergeCell ref="A5:AD5"/>
    <mergeCell ref="A11:A12"/>
    <mergeCell ref="B11:B12"/>
    <mergeCell ref="C11:C12"/>
    <mergeCell ref="D11:D12"/>
    <mergeCell ref="E11:E12"/>
    <mergeCell ref="F11:F12"/>
    <mergeCell ref="AB11:AB12"/>
    <mergeCell ref="AC11:AC12"/>
    <mergeCell ref="AD11:AD12"/>
    <mergeCell ref="AA11:AA12"/>
    <mergeCell ref="G11:G12"/>
    <mergeCell ref="H11:H12"/>
    <mergeCell ref="I11:I12"/>
    <mergeCell ref="J11:J12"/>
    <mergeCell ref="K11:K12"/>
    <mergeCell ref="L11:L12"/>
    <mergeCell ref="K24:O24"/>
    <mergeCell ref="P11:R11"/>
    <mergeCell ref="S11:U11"/>
    <mergeCell ref="V11:X11"/>
    <mergeCell ref="Y11:Y12"/>
    <mergeCell ref="Z11:Z12"/>
    <mergeCell ref="M11:M12"/>
    <mergeCell ref="N11:N12"/>
    <mergeCell ref="O11:O12"/>
  </mergeCells>
  <printOptions/>
  <pageMargins left="0.25" right="0.25" top="0.75" bottom="0.75" header="0.3" footer="0.3"/>
  <pageSetup fitToHeight="0" fitToWidth="1"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"/>
  <sheetViews>
    <sheetView view="pageBreakPreview" zoomScale="75" zoomScaleNormal="75" zoomScaleSheetLayoutView="75" zoomScalePageLayoutView="0" workbookViewId="0" topLeftCell="A1">
      <selection activeCell="J11" sqref="J11:J12"/>
    </sheetView>
  </sheetViews>
  <sheetFormatPr defaultColWidth="9.00390625" defaultRowHeight="12.75"/>
  <cols>
    <col min="1" max="1" width="4.625" style="114" customWidth="1"/>
    <col min="2" max="2" width="5.00390625" style="114" customWidth="1"/>
    <col min="3" max="3" width="12.375" style="114" hidden="1" customWidth="1"/>
    <col min="4" max="4" width="13.25390625" style="114" hidden="1" customWidth="1"/>
    <col min="5" max="5" width="11.125" style="114" customWidth="1"/>
    <col min="6" max="6" width="19.00390625" style="114" customWidth="1"/>
    <col min="7" max="7" width="5.125" style="114" customWidth="1"/>
    <col min="8" max="8" width="14.00390625" style="114" hidden="1" customWidth="1"/>
    <col min="9" max="9" width="16.25390625" style="114" customWidth="1"/>
    <col min="10" max="10" width="17.625" style="114" customWidth="1"/>
    <col min="11" max="11" width="11.75390625" style="114" customWidth="1"/>
    <col min="12" max="12" width="11.625" style="114" customWidth="1"/>
    <col min="13" max="13" width="7.125" style="114" customWidth="1"/>
    <col min="14" max="14" width="9.625" style="114" customWidth="1"/>
    <col min="15" max="15" width="14.125" style="114" customWidth="1"/>
    <col min="16" max="16" width="7.625" style="114" customWidth="1"/>
    <col min="17" max="17" width="8.875" style="114" customWidth="1"/>
    <col min="18" max="18" width="3.75390625" style="114" customWidth="1"/>
    <col min="19" max="19" width="7.625" style="114" customWidth="1"/>
    <col min="20" max="20" width="8.875" style="114" customWidth="1"/>
    <col min="21" max="21" width="3.75390625" style="114" customWidth="1"/>
    <col min="22" max="22" width="7.00390625" style="114" customWidth="1"/>
    <col min="23" max="23" width="9.375" style="114" customWidth="1"/>
    <col min="24" max="24" width="3.875" style="114" customWidth="1"/>
    <col min="25" max="25" width="7.625" style="114" customWidth="1"/>
    <col min="26" max="26" width="9.375" style="114" customWidth="1"/>
    <col min="27" max="27" width="3.875" style="114" customWidth="1"/>
    <col min="28" max="28" width="7.25390625" style="114" customWidth="1"/>
    <col min="29" max="29" width="8.875" style="114" customWidth="1"/>
    <col min="30" max="30" width="3.75390625" style="114" customWidth="1"/>
    <col min="31" max="32" width="2.875" style="114" customWidth="1"/>
    <col min="33" max="33" width="6.25390625" style="114" customWidth="1"/>
    <col min="34" max="34" width="7.75390625" style="114" customWidth="1"/>
    <col min="35" max="35" width="11.875" style="114" customWidth="1"/>
    <col min="36" max="36" width="7.375" style="114" hidden="1" customWidth="1"/>
    <col min="37" max="37" width="28.25390625" style="117" customWidth="1"/>
    <col min="38" max="38" width="11.00390625" style="117" customWidth="1"/>
    <col min="39" max="16384" width="9.125" style="114" customWidth="1"/>
  </cols>
  <sheetData>
    <row r="1" spans="1:52" ht="35.25" customHeight="1">
      <c r="A1" s="248" t="s">
        <v>257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112"/>
      <c r="AL1" s="112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</row>
    <row r="2" spans="1:52" ht="42" customHeight="1">
      <c r="A2" s="256" t="s">
        <v>429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112"/>
      <c r="AL2" s="112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</row>
    <row r="3" spans="1:5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12"/>
      <c r="AL3" s="112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</row>
    <row r="4" spans="1:38" s="116" customFormat="1" ht="24" customHeight="1">
      <c r="A4" s="255" t="s">
        <v>533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115"/>
      <c r="AL4" s="115"/>
    </row>
    <row r="5" spans="1:36" ht="18.75" customHeight="1">
      <c r="A5" s="252" t="s">
        <v>450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</row>
    <row r="6" spans="4:38" ht="21" customHeight="1">
      <c r="D6" s="118"/>
      <c r="H6" s="217"/>
      <c r="I6" s="119" t="s">
        <v>451</v>
      </c>
      <c r="J6" s="243" t="s">
        <v>525</v>
      </c>
      <c r="K6" s="243"/>
      <c r="L6" s="243"/>
      <c r="M6" s="215"/>
      <c r="N6" s="257" t="s">
        <v>527</v>
      </c>
      <c r="O6" s="257"/>
      <c r="P6" s="257"/>
      <c r="Q6" s="257"/>
      <c r="AL6" s="123"/>
    </row>
    <row r="7" spans="1:38" s="125" customFormat="1" ht="20.25" customHeight="1">
      <c r="A7" s="124"/>
      <c r="D7" s="118"/>
      <c r="F7" s="118"/>
      <c r="H7" s="217"/>
      <c r="J7" s="243" t="s">
        <v>514</v>
      </c>
      <c r="K7" s="243"/>
      <c r="L7" s="243"/>
      <c r="M7" s="215"/>
      <c r="N7" s="257" t="s">
        <v>522</v>
      </c>
      <c r="O7" s="257"/>
      <c r="P7" s="257"/>
      <c r="Q7" s="257"/>
      <c r="R7" s="127"/>
      <c r="S7" s="127"/>
      <c r="T7" s="127"/>
      <c r="U7" s="127"/>
      <c r="V7" s="127"/>
      <c r="Y7" s="127"/>
      <c r="AB7" s="127"/>
      <c r="AC7" s="127"/>
      <c r="AD7" s="127"/>
      <c r="AK7" s="129"/>
      <c r="AL7" s="123"/>
    </row>
    <row r="8" spans="8:38" s="125" customFormat="1" ht="20.25" customHeight="1">
      <c r="H8" s="217"/>
      <c r="J8" s="243" t="s">
        <v>526</v>
      </c>
      <c r="K8" s="243"/>
      <c r="L8" s="243"/>
      <c r="N8" s="127"/>
      <c r="O8" s="127"/>
      <c r="P8" s="127"/>
      <c r="Q8" s="128"/>
      <c r="R8" s="127"/>
      <c r="S8" s="127"/>
      <c r="T8" s="127"/>
      <c r="U8" s="127"/>
      <c r="V8" s="127"/>
      <c r="Y8" s="127"/>
      <c r="AB8" s="127"/>
      <c r="AC8" s="127"/>
      <c r="AD8" s="127"/>
      <c r="AK8" s="117"/>
      <c r="AL8" s="123"/>
    </row>
    <row r="9" spans="7:38" s="125" customFormat="1" ht="20.25" customHeight="1">
      <c r="G9" s="126"/>
      <c r="H9" s="131"/>
      <c r="I9" s="131"/>
      <c r="J9" s="131"/>
      <c r="K9" s="131"/>
      <c r="L9" s="126"/>
      <c r="N9" s="127"/>
      <c r="O9" s="127"/>
      <c r="P9" s="127"/>
      <c r="Q9" s="127"/>
      <c r="R9" s="127"/>
      <c r="S9" s="127"/>
      <c r="T9" s="127"/>
      <c r="U9" s="127"/>
      <c r="V9" s="127"/>
      <c r="Y9" s="127"/>
      <c r="AB9" s="127"/>
      <c r="AC9" s="127"/>
      <c r="AD9" s="127"/>
      <c r="AK9" s="129"/>
      <c r="AL9" s="123"/>
    </row>
    <row r="10" spans="1:38" s="136" customFormat="1" ht="15" customHeight="1">
      <c r="A10" s="24" t="s">
        <v>32</v>
      </c>
      <c r="B10" s="132"/>
      <c r="C10" s="132"/>
      <c r="D10" s="132"/>
      <c r="E10" s="132"/>
      <c r="F10" s="132"/>
      <c r="G10" s="133"/>
      <c r="H10" s="134"/>
      <c r="I10" s="135"/>
      <c r="J10" s="135"/>
      <c r="K10" s="133"/>
      <c r="L10" s="133"/>
      <c r="N10" s="133"/>
      <c r="O10" s="177"/>
      <c r="P10" s="133"/>
      <c r="Q10" s="133"/>
      <c r="R10" s="133"/>
      <c r="S10" s="133"/>
      <c r="T10" s="133"/>
      <c r="U10" s="133"/>
      <c r="V10" s="133"/>
      <c r="W10" s="133"/>
      <c r="Y10" s="133"/>
      <c r="Z10" s="133"/>
      <c r="AB10" s="133"/>
      <c r="AC10" s="133"/>
      <c r="AD10" s="133"/>
      <c r="AE10" s="145"/>
      <c r="AF10" s="145"/>
      <c r="AG10" s="145"/>
      <c r="AH10" s="145"/>
      <c r="AI10" s="244" t="s">
        <v>531</v>
      </c>
      <c r="AJ10" s="244"/>
      <c r="AK10" s="8"/>
      <c r="AL10" s="123"/>
    </row>
    <row r="11" spans="1:38" ht="24.75" customHeight="1">
      <c r="A11" s="242" t="s">
        <v>465</v>
      </c>
      <c r="B11" s="242" t="s">
        <v>35</v>
      </c>
      <c r="C11" s="241" t="s">
        <v>510</v>
      </c>
      <c r="D11" s="242" t="s">
        <v>37</v>
      </c>
      <c r="E11" s="242" t="s">
        <v>38</v>
      </c>
      <c r="F11" s="240" t="s">
        <v>39</v>
      </c>
      <c r="G11" s="242" t="s">
        <v>40</v>
      </c>
      <c r="H11" s="242" t="s">
        <v>41</v>
      </c>
      <c r="I11" s="240" t="s">
        <v>452</v>
      </c>
      <c r="J11" s="240" t="s">
        <v>43</v>
      </c>
      <c r="K11" s="240" t="s">
        <v>44</v>
      </c>
      <c r="L11" s="240" t="s">
        <v>45</v>
      </c>
      <c r="M11" s="240" t="s">
        <v>46</v>
      </c>
      <c r="N11" s="241" t="s">
        <v>47</v>
      </c>
      <c r="O11" s="240" t="s">
        <v>447</v>
      </c>
      <c r="P11" s="239" t="s">
        <v>453</v>
      </c>
      <c r="Q11" s="239"/>
      <c r="R11" s="239"/>
      <c r="S11" s="239" t="s">
        <v>454</v>
      </c>
      <c r="T11" s="239"/>
      <c r="U11" s="239"/>
      <c r="V11" s="241" t="s">
        <v>455</v>
      </c>
      <c r="W11" s="241"/>
      <c r="X11" s="241"/>
      <c r="Y11" s="239" t="s">
        <v>456</v>
      </c>
      <c r="Z11" s="239"/>
      <c r="AA11" s="239"/>
      <c r="AB11" s="239" t="s">
        <v>457</v>
      </c>
      <c r="AC11" s="239"/>
      <c r="AD11" s="239"/>
      <c r="AE11" s="237" t="s">
        <v>458</v>
      </c>
      <c r="AF11" s="237" t="s">
        <v>459</v>
      </c>
      <c r="AG11" s="237" t="s">
        <v>460</v>
      </c>
      <c r="AH11" s="236" t="s">
        <v>461</v>
      </c>
      <c r="AI11" s="236" t="s">
        <v>462</v>
      </c>
      <c r="AJ11" s="237" t="s">
        <v>468</v>
      </c>
      <c r="AL11" s="123"/>
    </row>
    <row r="12" spans="1:38" ht="48" customHeight="1">
      <c r="A12" s="242"/>
      <c r="B12" s="242"/>
      <c r="C12" s="241"/>
      <c r="D12" s="242"/>
      <c r="E12" s="242"/>
      <c r="F12" s="240"/>
      <c r="G12" s="242"/>
      <c r="H12" s="242"/>
      <c r="I12" s="241"/>
      <c r="J12" s="240"/>
      <c r="K12" s="240"/>
      <c r="L12" s="240"/>
      <c r="M12" s="240"/>
      <c r="N12" s="241"/>
      <c r="O12" s="240"/>
      <c r="P12" s="5" t="s">
        <v>463</v>
      </c>
      <c r="Q12" s="156" t="s">
        <v>464</v>
      </c>
      <c r="R12" s="6" t="s">
        <v>465</v>
      </c>
      <c r="S12" s="5" t="s">
        <v>463</v>
      </c>
      <c r="T12" s="5" t="s">
        <v>464</v>
      </c>
      <c r="U12" s="6" t="s">
        <v>465</v>
      </c>
      <c r="V12" s="5" t="s">
        <v>463</v>
      </c>
      <c r="W12" s="5" t="s">
        <v>464</v>
      </c>
      <c r="X12" s="6" t="s">
        <v>465</v>
      </c>
      <c r="Y12" s="5" t="s">
        <v>463</v>
      </c>
      <c r="Z12" s="5" t="s">
        <v>464</v>
      </c>
      <c r="AA12" s="6" t="s">
        <v>465</v>
      </c>
      <c r="AB12" s="5" t="s">
        <v>463</v>
      </c>
      <c r="AC12" s="5" t="s">
        <v>464</v>
      </c>
      <c r="AD12" s="6" t="s">
        <v>465</v>
      </c>
      <c r="AE12" s="237"/>
      <c r="AF12" s="237"/>
      <c r="AG12" s="237"/>
      <c r="AH12" s="236"/>
      <c r="AI12" s="236"/>
      <c r="AJ12" s="237"/>
      <c r="AL12" s="123"/>
    </row>
    <row r="13" spans="1:38" s="138" customFormat="1" ht="33.75" customHeight="1">
      <c r="A13" s="148">
        <v>1</v>
      </c>
      <c r="B13" s="92">
        <v>90</v>
      </c>
      <c r="C13" s="175">
        <v>0.4222222222222222</v>
      </c>
      <c r="D13" s="86" t="s">
        <v>63</v>
      </c>
      <c r="E13" s="85" t="s">
        <v>114</v>
      </c>
      <c r="F13" s="85" t="s">
        <v>168</v>
      </c>
      <c r="G13" s="83" t="s">
        <v>54</v>
      </c>
      <c r="H13" s="86" t="s">
        <v>258</v>
      </c>
      <c r="I13" s="87" t="s">
        <v>259</v>
      </c>
      <c r="J13" s="88" t="s">
        <v>260</v>
      </c>
      <c r="K13" s="86" t="s">
        <v>261</v>
      </c>
      <c r="L13" s="86" t="s">
        <v>141</v>
      </c>
      <c r="M13" s="86" t="s">
        <v>101</v>
      </c>
      <c r="N13" s="86" t="s">
        <v>71</v>
      </c>
      <c r="O13" s="89" t="s">
        <v>262</v>
      </c>
      <c r="P13" s="149">
        <v>283.5</v>
      </c>
      <c r="Q13" s="209">
        <f>ROUND(P13/4.1-IF($AE13=1,0.5,IF($AE13=2,1.5,0)),3)</f>
        <v>69.146</v>
      </c>
      <c r="R13" s="216">
        <f>RANK(Q13,Q$13:Q$16,0)</f>
        <v>1</v>
      </c>
      <c r="S13" s="149">
        <v>279</v>
      </c>
      <c r="T13" s="209">
        <f>ROUND(S13/4.1-IF($AE13=1,0.5,IF($AE13=2,1.5,0)),3)</f>
        <v>68.049</v>
      </c>
      <c r="U13" s="150">
        <f>RANK(T13,T$13:T$16,0)</f>
        <v>1</v>
      </c>
      <c r="V13" s="149">
        <v>277.5</v>
      </c>
      <c r="W13" s="209">
        <f>ROUND(V13/4.1-IF($AE13=1,0.5,IF($AE13=2,1.5,0)),3)</f>
        <v>67.683</v>
      </c>
      <c r="X13" s="150">
        <f>RANK(W13,W$13:W$16,0)</f>
        <v>1</v>
      </c>
      <c r="Y13" s="149">
        <v>277.5</v>
      </c>
      <c r="Z13" s="209">
        <f>ROUND(Y13/4.1-IF($AE13=1,0.5,IF($AE13=2,1.5,0)),3)</f>
        <v>67.683</v>
      </c>
      <c r="AA13" s="150">
        <f>RANK(Z13,Z$13:Z$16,0)</f>
        <v>1</v>
      </c>
      <c r="AB13" s="149">
        <v>273</v>
      </c>
      <c r="AC13" s="209">
        <f>ROUND(AB13/4.1-IF($AE13=1,0.5,IF($AE13=2,1.5,0)),3)</f>
        <v>66.585</v>
      </c>
      <c r="AD13" s="150">
        <f>RANK(AC13,AC$13:AC$16,0)</f>
        <v>1</v>
      </c>
      <c r="AE13" s="151"/>
      <c r="AF13" s="151"/>
      <c r="AG13" s="151"/>
      <c r="AH13" s="214">
        <f>(S13+V13+Y13+P13+AB13)/5</f>
        <v>278.1</v>
      </c>
      <c r="AI13" s="209">
        <f>ROUND(((T13+W13+Z13+Q13+AC13)/5)-((AF13*2)/4.1),3)</f>
        <v>67.829</v>
      </c>
      <c r="AJ13" s="151"/>
      <c r="AK13" s="76"/>
      <c r="AL13" s="137"/>
    </row>
    <row r="14" spans="1:39" s="138" customFormat="1" ht="33.75" customHeight="1">
      <c r="A14" s="148">
        <v>2</v>
      </c>
      <c r="B14" s="108">
        <v>94</v>
      </c>
      <c r="C14" s="175">
        <v>0.4166666666666667</v>
      </c>
      <c r="D14" s="84" t="s">
        <v>51</v>
      </c>
      <c r="E14" s="100" t="s">
        <v>359</v>
      </c>
      <c r="F14" s="100" t="s">
        <v>523</v>
      </c>
      <c r="G14" s="98" t="s">
        <v>351</v>
      </c>
      <c r="H14" s="99" t="s">
        <v>360</v>
      </c>
      <c r="I14" s="101" t="s">
        <v>361</v>
      </c>
      <c r="J14" s="104" t="s">
        <v>362</v>
      </c>
      <c r="K14" s="99" t="s">
        <v>363</v>
      </c>
      <c r="L14" s="99" t="s">
        <v>356</v>
      </c>
      <c r="M14" s="99" t="s">
        <v>80</v>
      </c>
      <c r="N14" s="99" t="s">
        <v>158</v>
      </c>
      <c r="O14" s="103" t="s">
        <v>364</v>
      </c>
      <c r="P14" s="149">
        <v>267.5</v>
      </c>
      <c r="Q14" s="209">
        <f>ROUND(P14/4.1-IF($AE14=1,0.5,IF($AE14=2,1.5,0)),3)</f>
        <v>64.744</v>
      </c>
      <c r="R14" s="150">
        <f>RANK(Q14,Q$13:Q$16,0)</f>
        <v>3</v>
      </c>
      <c r="S14" s="149">
        <v>270.5</v>
      </c>
      <c r="T14" s="209">
        <f>ROUND(S14/4.1-IF($AE14=1,0.5,IF($AE14=2,1.5,0)),3)</f>
        <v>65.476</v>
      </c>
      <c r="U14" s="150">
        <f>RANK(T14,T$13:T$16,0)</f>
        <v>2</v>
      </c>
      <c r="V14" s="149">
        <v>270.5</v>
      </c>
      <c r="W14" s="209">
        <f>ROUND(V14/4.1-IF($AE14=1,0.5,IF($AE14=2,1.5,0)),3)</f>
        <v>65.476</v>
      </c>
      <c r="X14" s="150">
        <f>RANK(W14,W$13:W$16,0)</f>
        <v>2</v>
      </c>
      <c r="Y14" s="149">
        <v>263</v>
      </c>
      <c r="Z14" s="209">
        <f>ROUND(Y14/4.1-IF($AE14=1,0.5,IF($AE14=2,1.5,0)),3)</f>
        <v>63.646</v>
      </c>
      <c r="AA14" s="150">
        <f>RANK(Z14,Z$13:Z$16,0)</f>
        <v>2</v>
      </c>
      <c r="AB14" s="149">
        <v>263.5</v>
      </c>
      <c r="AC14" s="209">
        <f>ROUND(AB14/4.1-IF($AE14=1,0.5,IF($AE14=2,1.5,0)),3)</f>
        <v>63.768</v>
      </c>
      <c r="AD14" s="150">
        <f>RANK(AC14,AC$13:AC$16,0)</f>
        <v>3</v>
      </c>
      <c r="AE14" s="151">
        <v>1</v>
      </c>
      <c r="AF14" s="151"/>
      <c r="AG14" s="151"/>
      <c r="AH14" s="214">
        <f>(S14+V14+Y14+P14+AB14)/5</f>
        <v>267</v>
      </c>
      <c r="AI14" s="209">
        <f>ROUND(((T14+W14+Z14+Q14+AC14)/5)-((AF14*2)/4.1),3)</f>
        <v>64.622</v>
      </c>
      <c r="AJ14" s="151"/>
      <c r="AK14" s="139"/>
      <c r="AL14" s="137"/>
      <c r="AM14" s="14"/>
    </row>
    <row r="15" spans="1:38" s="138" customFormat="1" ht="33.75" customHeight="1">
      <c r="A15" s="148">
        <v>3</v>
      </c>
      <c r="B15" s="92">
        <v>93</v>
      </c>
      <c r="C15" s="175">
        <v>0.433333333333333</v>
      </c>
      <c r="D15" s="86" t="s">
        <v>85</v>
      </c>
      <c r="E15" s="85" t="s">
        <v>318</v>
      </c>
      <c r="F15" s="85" t="s">
        <v>319</v>
      </c>
      <c r="G15" s="83" t="s">
        <v>54</v>
      </c>
      <c r="H15" s="86" t="s">
        <v>320</v>
      </c>
      <c r="I15" s="87" t="s">
        <v>321</v>
      </c>
      <c r="J15" s="88" t="s">
        <v>322</v>
      </c>
      <c r="K15" s="86" t="s">
        <v>323</v>
      </c>
      <c r="L15" s="86" t="s">
        <v>100</v>
      </c>
      <c r="M15" s="86" t="s">
        <v>101</v>
      </c>
      <c r="N15" s="86" t="s">
        <v>158</v>
      </c>
      <c r="O15" s="89" t="s">
        <v>241</v>
      </c>
      <c r="P15" s="149">
        <v>281</v>
      </c>
      <c r="Q15" s="209">
        <f>ROUND(P15/4.1-IF($AE15=1,0.5,IF($AE15=2,1.5,0)),3)</f>
        <v>68.537</v>
      </c>
      <c r="R15" s="150">
        <f>RANK(Q15,Q$13:Q$16,0)</f>
        <v>2</v>
      </c>
      <c r="S15" s="149">
        <v>260</v>
      </c>
      <c r="T15" s="209">
        <f>ROUND(S15/4.1-IF($AE15=1,0.5,IF($AE15=2,1.5,0)),3)</f>
        <v>63.415</v>
      </c>
      <c r="U15" s="150">
        <f>RANK(T15,T$13:T$16,0)</f>
        <v>4</v>
      </c>
      <c r="V15" s="149">
        <v>261</v>
      </c>
      <c r="W15" s="209">
        <f>ROUND(V15/4.1-IF($AE15=1,0.5,IF($AE15=2,1.5,0)),3)</f>
        <v>63.659</v>
      </c>
      <c r="X15" s="150">
        <f>RANK(W15,W$13:W$16,0)</f>
        <v>3</v>
      </c>
      <c r="Y15" s="149">
        <v>251.5</v>
      </c>
      <c r="Z15" s="209">
        <f>ROUND(Y15/4.1-IF($AE15=1,0.5,IF($AE15=2,1.5,0)),3)</f>
        <v>61.341</v>
      </c>
      <c r="AA15" s="150">
        <f>RANK(Z15,Z$13:Z$16,0)</f>
        <v>3</v>
      </c>
      <c r="AB15" s="149">
        <v>263.5</v>
      </c>
      <c r="AC15" s="209">
        <f>ROUND(AB15/4.1-IF($AE15=1,0.5,IF($AE15=2,1.5,0)),3)</f>
        <v>64.268</v>
      </c>
      <c r="AD15" s="150">
        <f>RANK(AC15,AC$13:AC$16,0)</f>
        <v>2</v>
      </c>
      <c r="AE15" s="151"/>
      <c r="AF15" s="151"/>
      <c r="AG15" s="151"/>
      <c r="AH15" s="214">
        <f>(S15+V15+Y15+P15+AB15)/5</f>
        <v>263.4</v>
      </c>
      <c r="AI15" s="209">
        <f>ROUND(((T15+W15+Z15+Q15+AC15)/5)-((AF15*2)/4.1),3)</f>
        <v>64.244</v>
      </c>
      <c r="AJ15" s="151"/>
      <c r="AK15" s="76"/>
      <c r="AL15" s="137"/>
    </row>
    <row r="16" spans="1:38" s="138" customFormat="1" ht="33.75" customHeight="1">
      <c r="A16" s="148">
        <v>4</v>
      </c>
      <c r="B16" s="92">
        <v>91</v>
      </c>
      <c r="C16" s="175">
        <v>0.427777777777778</v>
      </c>
      <c r="D16" s="86" t="s">
        <v>73</v>
      </c>
      <c r="E16" s="85" t="s">
        <v>177</v>
      </c>
      <c r="F16" s="87" t="s">
        <v>315</v>
      </c>
      <c r="G16" s="83" t="s">
        <v>54</v>
      </c>
      <c r="H16" s="86" t="s">
        <v>317</v>
      </c>
      <c r="I16" s="87" t="s">
        <v>316</v>
      </c>
      <c r="J16" s="89" t="s">
        <v>311</v>
      </c>
      <c r="K16" s="111" t="s">
        <v>261</v>
      </c>
      <c r="L16" s="86" t="s">
        <v>120</v>
      </c>
      <c r="M16" s="86" t="s">
        <v>312</v>
      </c>
      <c r="N16" s="86" t="s">
        <v>158</v>
      </c>
      <c r="O16" s="89" t="s">
        <v>313</v>
      </c>
      <c r="P16" s="149">
        <v>253</v>
      </c>
      <c r="Q16" s="209">
        <f>ROUND(P16/4.1-IF($AE16=1,0.5,IF($AE16=2,1.5,0)),3)</f>
        <v>61.707</v>
      </c>
      <c r="R16" s="150">
        <f>RANK(Q16,Q$13:Q$16,0)</f>
        <v>4</v>
      </c>
      <c r="S16" s="149">
        <v>261</v>
      </c>
      <c r="T16" s="209">
        <f>ROUND(S16/4.1-IF($AE16=1,0.5,IF($AE16=2,1.5,0)),3)</f>
        <v>63.659</v>
      </c>
      <c r="U16" s="150">
        <f>RANK(T16,T$13:T$16,0)</f>
        <v>3</v>
      </c>
      <c r="V16" s="149">
        <v>252.5</v>
      </c>
      <c r="W16" s="209">
        <f>ROUND(V16/4.1-IF($AE16=1,0.5,IF($AE16=2,1.5,0)),3)</f>
        <v>61.585</v>
      </c>
      <c r="X16" s="150">
        <f>RANK(W16,W$13:W$16,0)</f>
        <v>4</v>
      </c>
      <c r="Y16" s="149">
        <v>249</v>
      </c>
      <c r="Z16" s="209">
        <f>ROUND(Y16/4.1-IF($AE16=1,0.5,IF($AE16=2,1.5,0)),3)</f>
        <v>60.732</v>
      </c>
      <c r="AA16" s="150">
        <f>RANK(Z16,Z$13:Z$16,0)</f>
        <v>4</v>
      </c>
      <c r="AB16" s="149">
        <v>255.5</v>
      </c>
      <c r="AC16" s="209">
        <f>ROUND(AB16/4.1-IF($AE16=1,0.5,IF($AE16=2,1.5,0)),3)</f>
        <v>62.317</v>
      </c>
      <c r="AD16" s="150">
        <f>RANK(AC16,AC$13:AC$16,0)</f>
        <v>4</v>
      </c>
      <c r="AE16" s="151"/>
      <c r="AF16" s="151"/>
      <c r="AG16" s="151"/>
      <c r="AH16" s="214">
        <f>(S16+V16+Y16+P16+AB16)/5</f>
        <v>254.2</v>
      </c>
      <c r="AI16" s="209">
        <f>ROUND(((T16+W16+Z16+Q16+AC16)/5)-((AF16*2)/4.1),3)</f>
        <v>62</v>
      </c>
      <c r="AJ16" s="151"/>
      <c r="AK16" s="76"/>
      <c r="AL16" s="137"/>
    </row>
    <row r="17" spans="1:15" ht="28.5" customHeight="1">
      <c r="A17" s="152" t="s">
        <v>466</v>
      </c>
      <c r="B17" s="144"/>
      <c r="C17" s="144"/>
      <c r="D17" s="7"/>
      <c r="E17" s="144"/>
      <c r="F17" s="144"/>
      <c r="G17" s="7"/>
      <c r="H17" s="7"/>
      <c r="I17" s="7"/>
      <c r="J17" s="7"/>
      <c r="K17" s="238"/>
      <c r="L17" s="238"/>
      <c r="M17" s="238"/>
      <c r="N17" s="238"/>
      <c r="O17" s="238"/>
    </row>
  </sheetData>
  <sheetProtection/>
  <mergeCells count="37">
    <mergeCell ref="A1:AJ1"/>
    <mergeCell ref="A2:AJ2"/>
    <mergeCell ref="A4:AJ4"/>
    <mergeCell ref="A5:AJ5"/>
    <mergeCell ref="G11:G12"/>
    <mergeCell ref="H11:H12"/>
    <mergeCell ref="P11:R11"/>
    <mergeCell ref="J6:L6"/>
    <mergeCell ref="J7:L7"/>
    <mergeCell ref="J8:L8"/>
    <mergeCell ref="N6:Q6"/>
    <mergeCell ref="N7:Q7"/>
    <mergeCell ref="A11:A12"/>
    <mergeCell ref="B11:B12"/>
    <mergeCell ref="C11:C12"/>
    <mergeCell ref="D11:D12"/>
    <mergeCell ref="E11:E12"/>
    <mergeCell ref="F11:F12"/>
    <mergeCell ref="I11:I12"/>
    <mergeCell ref="J11:J12"/>
    <mergeCell ref="K11:K12"/>
    <mergeCell ref="L11:L12"/>
    <mergeCell ref="M11:M12"/>
    <mergeCell ref="AI10:AJ10"/>
    <mergeCell ref="AH11:AH12"/>
    <mergeCell ref="AI11:AI12"/>
    <mergeCell ref="AJ11:AJ12"/>
    <mergeCell ref="S11:U11"/>
    <mergeCell ref="V11:X11"/>
    <mergeCell ref="Y11:AA11"/>
    <mergeCell ref="AB11:AD11"/>
    <mergeCell ref="K17:O17"/>
    <mergeCell ref="O11:O12"/>
    <mergeCell ref="N11:N12"/>
    <mergeCell ref="AE11:AE12"/>
    <mergeCell ref="AF11:AF12"/>
    <mergeCell ref="AG11:AG12"/>
  </mergeCells>
  <printOptions/>
  <pageMargins left="0.25" right="0.25" top="0.75" bottom="0.75" header="0.3" footer="0.3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2016-05-29T14:54:43Z</cp:lastPrinted>
  <dcterms:created xsi:type="dcterms:W3CDTF">2016-05-19T11:51:30Z</dcterms:created>
  <dcterms:modified xsi:type="dcterms:W3CDTF">2016-05-31T10:48:39Z</dcterms:modified>
  <cp:category/>
  <cp:version/>
  <cp:contentType/>
  <cp:contentStatus/>
</cp:coreProperties>
</file>